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0">'Balance Sheet-1'!$A$1:$E$59</definedName>
    <definedName name="_xlnm.Print_Area" localSheetId="1">'Income Statement-2'!$A$1:$E$42</definedName>
  </definedNames>
  <calcPr calcMode="manual" fullCalcOnLoad="1"/>
</workbook>
</file>

<file path=xl/sharedStrings.xml><?xml version="1.0" encoding="utf-8"?>
<sst xmlns="http://schemas.openxmlformats.org/spreadsheetml/2006/main" count="486" uniqueCount="206">
  <si>
    <t>NEW JERSEY INSURANCE UNDERWRITING ASSOCIATION</t>
  </si>
  <si>
    <t>BALANCE SHEET</t>
  </si>
  <si>
    <t>AT SEPTEMBER 30, 2018</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</si>
  <si>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</si>
  <si>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</si>
  <si>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</si>
  <si>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</si>
  <si>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</si>
  <si>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</si>
  <si>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</si>
  <si>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</si>
  <si>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</si>
  <si>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</si>
  <si>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</si>
  <si>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</si>
  <si>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</si>
  <si>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TOTAL ASSETS</t>
  </si>
  <si>
    <t>LIABILITIES</t>
  </si>
  <si>
    <t xml:space="preserve">      POST RETIREMENT BENEFITS (other than pensions)</t>
  </si>
  <si>
    <t xml:space="preserve">      DEFINED BENEFIT PENSION PLAN</t>
  </si>
  <si>
    <t xml:space="preserve">      AMOUNTS HELD FOR OTHERS</t>
  </si>
  <si>
    <t xml:space="preserve">      ADVANCE PREMIUMS</t>
  </si>
  <si>
    <t xml:space="preserve">      RETURN PREMIUMS</t>
  </si>
  <si>
    <t xml:space="preserve">      OTHER PAYABLES</t>
  </si>
  <si>
    <t xml:space="preserve"> </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</si>
  <si>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</si>
  <si>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</si>
  <si>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</si>
  <si>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</si>
  <si>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</si>
  <si>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</si>
  <si>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</si>
  <si>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</si>
  <si>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</si>
  <si>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</si>
  <si>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</si>
  <si>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</si>
  <si>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</si>
  <si>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SEPTEMBER 30, 2018</t>
  </si>
  <si>
    <t>TOTAL LIABILITIES PLUS EQUITY ACCOUNT</t>
  </si>
  <si>
    <t xml:space="preserve"> INCOME STATEMENT</t>
  </si>
  <si>
    <t>SEPTEMBER 30, 2018</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</si>
  <si>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</si>
  <si>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</si>
  <si>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</si>
  <si>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</si>
  <si>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</si>
  <si>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</si>
  <si>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</si>
  <si>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</si>
  <si>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</si>
  <si>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</si>
  <si>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</si>
  <si>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GAIN </t>
  </si>
  <si>
    <t>INVESTMENT INCOME</t>
  </si>
  <si>
    <t xml:space="preserve">     NET INVESTMENT INCOME EARNED</t>
  </si>
  <si>
    <t xml:space="preserve">     NET REALIZED CAPITAL LOSS</t>
  </si>
  <si>
    <t xml:space="preserve">         NET INVESTMENT GAIN</t>
  </si>
  <si>
    <t>OTHER INCOME</t>
  </si>
  <si>
    <t xml:space="preserve">       INSTALLMENT SERVICE FEE</t>
  </si>
  <si>
    <t xml:space="preserve">         TOTAL OTHER INCOME</t>
  </si>
  <si>
    <t xml:space="preserve"> NET GAIN</t>
  </si>
  <si>
    <t xml:space="preserve">     NET EQUITY - PRIOR</t>
  </si>
  <si>
    <r>
      <t xml:space="preserve">     NET GAIN </t>
    </r>
    <r>
      <rPr>
        <sz val="11"/>
        <rFont val="Century Schoolbook"/>
        <family val="1"/>
      </rPr>
      <t>FOR PERIOD</t>
    </r>
  </si>
  <si>
    <t xml:space="preserve">     CHANGE IN NONADMITTED ASSETS</t>
  </si>
  <si>
    <t xml:space="preserve">     CHANGE IN NET UNREALIZED CAPITAL LOSS</t>
  </si>
  <si>
    <t>CHANGE IN EQUITY</t>
  </si>
  <si>
    <t>NET EQUITY AT SEPTEMBER 30, 2018</t>
  </si>
  <si>
    <t xml:space="preserve"> EQUITY ACCOUNT</t>
  </si>
  <si>
    <t>QTD PERIOD ENDED SEPTEMBER 30, 2018</t>
  </si>
  <si>
    <t>POLICY YEAR 2018</t>
  </si>
  <si>
    <t>POLICY YEAR 2017</t>
  </si>
  <si>
    <t>POLICY YEAR 2016</t>
  </si>
  <si>
    <t>POLICY YEAR 2015</t>
  </si>
  <si>
    <t>TOTAL</t>
  </si>
  <si>
    <t>INCOME RECEIVED</t>
  </si>
  <si>
    <t xml:space="preserve">      PREMIUMS WRITTEN</t>
  </si>
  <si>
    <t xml:space="preserve">       OTHER INCOME (includes installment service fees)</t>
  </si>
  <si>
    <t xml:space="preserve">      INVESTMENT INCOME RECEIVED</t>
  </si>
  <si>
    <t xml:space="preserve">      NET REALIZED CAPITAL LOSS</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</si>
  <si>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</si>
  <si>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</si>
  <si>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</si>
  <si>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</si>
  <si>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</si>
  <si>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</si>
  <si>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</si>
  <si>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</si>
  <si>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</si>
  <si>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</si>
  <si>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</si>
  <si>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</si>
  <si>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</si>
  <si>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</si>
  <si>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</si>
  <si>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</si>
  <si>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</si>
  <si>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</si>
  <si>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</si>
  <si>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</si>
  <si>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</si>
  <si>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</si>
  <si>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</si>
  <si>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</si>
  <si>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</si>
  <si>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</si>
  <si>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SEPTEMBER 30, 2018</t>
  </si>
  <si>
    <t>UNDERWRITING STATEMENT</t>
  </si>
  <si>
    <t>EARNED/INCURRED BASIS</t>
  </si>
  <si>
    <t>QTD PERIOD ENDING SEPTEMBER 30, 2018</t>
  </si>
  <si>
    <t/>
  </si>
  <si>
    <t>09-30-18</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</si>
  <si>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</si>
  <si>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</si>
  <si>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</si>
  <si>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</si>
  <si>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</si>
  <si>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</si>
  <si>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</si>
  <si>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</si>
  <si>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</si>
  <si>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</si>
  <si>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</si>
  <si>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</si>
  <si>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</si>
  <si>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</si>
  <si>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</si>
  <si>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</si>
  <si>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</si>
  <si>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</si>
  <si>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</si>
  <si>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</si>
  <si>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</si>
  <si>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</si>
  <si>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</si>
  <si>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</si>
  <si>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</si>
  <si>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</si>
  <si>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</si>
  <si>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</si>
  <si>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</si>
  <si>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</si>
  <si>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</si>
  <si>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</si>
  <si>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</si>
  <si>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Gain</t>
  </si>
  <si>
    <t>Net Investment Income Received</t>
  </si>
  <si>
    <t>Current Accrued Interest</t>
  </si>
  <si>
    <t>Prior Accrued Interest</t>
  </si>
  <si>
    <t>Change in Accrued Interest</t>
  </si>
  <si>
    <t>Net Investment Income Earned</t>
  </si>
  <si>
    <t>Net Realized Capital Loss</t>
  </si>
  <si>
    <t>Net Investment Gain</t>
  </si>
  <si>
    <t>Othe Income (includes installment service fees)</t>
  </si>
  <si>
    <t>Net Gain</t>
  </si>
  <si>
    <t>YTD PERIOD ENDING SEPTEMBER 30, 2018</t>
  </si>
  <si>
    <t>STATISTICAL REPORT ON PREMIUMS</t>
  </si>
  <si>
    <t>*SEE NOTE BELOW</t>
  </si>
  <si>
    <t>WRITTEN PREMIUMS</t>
  </si>
  <si>
    <t xml:space="preserve">     FIRE</t>
  </si>
  <si>
    <t xml:space="preserve">     ALLIED </t>
  </si>
  <si>
    <t xml:space="preserve">     CRIME</t>
  </si>
  <si>
    <t xml:space="preserve">            TOTAL</t>
  </si>
  <si>
    <t>CURRENT UNEARNED PREMIUM RESERVE              @ 09-30-18</t>
  </si>
  <si>
    <t xml:space="preserve">    ALLIED </t>
  </si>
  <si>
    <t xml:space="preserve">    CRIME</t>
  </si>
  <si>
    <t>PRIOR UNEARNED PREMIUM RESERVE                     @ 06-30-18</t>
  </si>
  <si>
    <t>EARNED PREMIUM</t>
  </si>
  <si>
    <t>*Note: The Terrorism Risk Insurance Program Reauthorization Act of 2007 requires insurers to report direct earned premium for commercial business written.                                                         This amount is shown on page 8.</t>
  </si>
  <si>
    <t>PRIOR UNEARNED PREMIUM RESERVE                     @ 12-31-17</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</si>
  <si>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seven quarters:</t>
  </si>
  <si>
    <t>1-4 Family Tenant-Occupied</t>
  </si>
  <si>
    <t>Commercial</t>
  </si>
  <si>
    <t>Total TRIA</t>
  </si>
  <si>
    <r>
      <t xml:space="preserve">       1Q17       </t>
    </r>
    <r>
      <rPr>
        <sz val="9"/>
        <rFont val="Century Schoolbook"/>
        <family val="1"/>
      </rPr>
      <t>$86,398</t>
    </r>
  </si>
  <si>
    <r>
      <t xml:space="preserve">       1Q18      </t>
    </r>
    <r>
      <rPr>
        <sz val="9"/>
        <rFont val="Century Schoolbook"/>
        <family val="1"/>
      </rPr>
      <t>$74,693</t>
    </r>
  </si>
  <si>
    <r>
      <t xml:space="preserve">       2Q17       </t>
    </r>
    <r>
      <rPr>
        <sz val="9"/>
        <rFont val="Century Schoolbook"/>
        <family val="1"/>
      </rPr>
      <t>$83,826</t>
    </r>
  </si>
  <si>
    <r>
      <t xml:space="preserve">       2Q18      </t>
    </r>
    <r>
      <rPr>
        <sz val="9"/>
        <rFont val="Century Schoolbook"/>
        <family val="1"/>
      </rPr>
      <t>$75,648</t>
    </r>
  </si>
  <si>
    <r>
      <t xml:space="preserve">       3Q17       </t>
    </r>
    <r>
      <rPr>
        <sz val="9"/>
        <rFont val="Century Schoolbook"/>
        <family val="1"/>
      </rPr>
      <t>$81,319</t>
    </r>
  </si>
  <si>
    <r>
      <t xml:space="preserve">       3Q18      </t>
    </r>
    <r>
      <rPr>
        <sz val="9"/>
        <rFont val="Century Schoolbook"/>
        <family val="1"/>
      </rPr>
      <t>$70,513</t>
    </r>
  </si>
  <si>
    <r>
      <t xml:space="preserve">       4Q17       </t>
    </r>
    <r>
      <rPr>
        <sz val="9"/>
        <rFont val="Century Schoolbook"/>
        <family val="1"/>
      </rPr>
      <t>$77,910</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</si>
  <si>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</si>
  <si>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</si>
  <si>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 xml:space="preserve">PAID LOSSES </t>
  </si>
  <si>
    <t>Net of Salvage &amp; Subrogation Received</t>
  </si>
  <si>
    <t xml:space="preserve">      FIRE</t>
  </si>
  <si>
    <t>CURRENT CASE BASIS RESERVES (09-30-18)</t>
  </si>
  <si>
    <t xml:space="preserve">       FIRE</t>
  </si>
  <si>
    <t xml:space="preserve">       ALLIED </t>
  </si>
  <si>
    <t xml:space="preserve">       CRIME</t>
  </si>
  <si>
    <t>CURRENT I.B.N.R. RESERVES (09-30-18)</t>
  </si>
  <si>
    <t>PRIOR LOSS RESERVES (06-30-18)</t>
  </si>
  <si>
    <t>(Including I.B.N.R. Reserves)</t>
  </si>
  <si>
    <t>INCURRED LOSSES</t>
  </si>
  <si>
    <t>PRIOR LOSS RESERVES (12-31-17)</t>
  </si>
  <si>
    <t>STATISTICAL REPORT ON LOSS EXPENSES</t>
  </si>
  <si>
    <t>(INCLUDES ALLOCATED AND UNALLOCATED LOSS EXPENSES)</t>
  </si>
  <si>
    <t>LOSS EXPENSES PAID                                      (ALAE AND ULAE)</t>
  </si>
  <si>
    <t>FIRE</t>
  </si>
  <si>
    <t xml:space="preserve">ALLIED </t>
  </si>
  <si>
    <t>CRIME</t>
  </si>
  <si>
    <t>CURRENT LOSS EXPENSE RESERVES               @ 09-30-18</t>
  </si>
  <si>
    <t>PRIOR LOSS  EXPENSE RESERVES                     @ 06-30-18</t>
  </si>
  <si>
    <t>ALLIED</t>
  </si>
  <si>
    <t>ALAE &amp; ULAE LOSS EXPENSES  INCURRED</t>
  </si>
  <si>
    <t>PRIOR LOSS  EXPENSE RESERVES                     @ 12-31-17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</si>
</sst>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0_);\(&quot;$&quot;#,##0.000\)"/>
  </numFmts>
  <fonts count="6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z val="54"/>
      <color indexed="10"/>
      <name val="Calibri"/>
      <family val="2"/>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9"/>
      <name val="Century Schoolbook"/>
      <family val="1"/>
    </font>
    <font>
      <i/>
      <sz val="10"/>
      <color indexed="8"/>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border>
    <border>
      <left/>
      <right style="thin"/>
      <top style="thin"/>
      <bottom style="double"/>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8" fillId="0" borderId="0">
      <alignment/>
      <protection/>
    </xf>
    <xf numFmtId="0" fontId="18"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40">
    <xf numFmtId="0" fontId="0" fillId="0" borderId="0" xfId="0" applyFont="1" applyAlignment="1">
      <alignment/>
    </xf>
    <xf numFmtId="7" fontId="19" fillId="0" borderId="0" xfId="59" applyNumberFormat="1" applyFont="1" applyFill="1" applyBorder="1" applyAlignment="1">
      <alignment horizontal="center"/>
      <protection/>
    </xf>
    <xf numFmtId="0" fontId="20" fillId="0" borderId="0" xfId="59" applyFont="1">
      <alignment/>
      <protection/>
    </xf>
    <xf numFmtId="7" fontId="21" fillId="0" borderId="0" xfId="59" applyNumberFormat="1" applyFont="1" applyFill="1" applyBorder="1" applyAlignment="1">
      <alignment horizontal="center"/>
      <protection/>
    </xf>
    <xf numFmtId="7" fontId="22" fillId="0" borderId="0" xfId="59" applyNumberFormat="1" applyFont="1" applyFill="1" applyBorder="1" applyAlignment="1">
      <alignment horizontal="center"/>
      <protection/>
    </xf>
    <xf numFmtId="0" fontId="23" fillId="0" borderId="0" xfId="59" applyFont="1">
      <alignment/>
      <protection/>
    </xf>
    <xf numFmtId="7" fontId="22" fillId="0" borderId="0" xfId="59" applyNumberFormat="1" applyFont="1" applyFill="1" applyBorder="1" applyAlignment="1" quotePrefix="1">
      <alignment horizontal="center"/>
      <protection/>
    </xf>
    <xf numFmtId="0" fontId="65" fillId="0" borderId="0" xfId="59" applyFont="1" applyAlignment="1">
      <alignment horizontal="center"/>
      <protection/>
    </xf>
    <xf numFmtId="7" fontId="23" fillId="0" borderId="0" xfId="59" applyNumberFormat="1" applyFont="1" applyFill="1" applyBorder="1" applyAlignment="1" quotePrefix="1">
      <alignment horizontal="center"/>
      <protection/>
    </xf>
    <xf numFmtId="7" fontId="25" fillId="0" borderId="0" xfId="59" applyNumberFormat="1" applyFont="1" applyFill="1" applyBorder="1">
      <alignment/>
      <protection/>
    </xf>
    <xf numFmtId="5" fontId="26" fillId="33" borderId="0" xfId="44" applyNumberFormat="1" applyFont="1" applyFill="1" applyBorder="1" applyAlignment="1">
      <alignment horizontal="center" wrapText="1"/>
    </xf>
    <xf numFmtId="0" fontId="25" fillId="0" borderId="0" xfId="59" applyFont="1">
      <alignment/>
      <protection/>
    </xf>
    <xf numFmtId="7" fontId="27" fillId="0" borderId="0" xfId="59" applyNumberFormat="1" applyFont="1" applyFill="1" applyBorder="1" applyAlignment="1">
      <alignment horizontal="left" wrapText="1"/>
      <protection/>
    </xf>
    <xf numFmtId="5" fontId="25" fillId="0" borderId="10" xfId="44" applyNumberFormat="1" applyFont="1" applyFill="1" applyBorder="1" applyAlignment="1">
      <alignment horizontal="right"/>
    </xf>
    <xf numFmtId="7" fontId="25" fillId="0" borderId="0" xfId="48" applyNumberFormat="1" applyFont="1" applyFill="1" applyBorder="1" applyAlignment="1">
      <alignment horizontal="left"/>
    </xf>
    <xf numFmtId="5" fontId="25" fillId="0" borderId="11" xfId="45" applyNumberFormat="1" applyFont="1" applyFill="1" applyBorder="1" applyAlignment="1">
      <alignment horizontal="right"/>
    </xf>
    <xf numFmtId="43" fontId="28" fillId="0" borderId="11" xfId="44" applyFont="1" applyFill="1" applyBorder="1" applyAlignment="1">
      <alignment horizontal="right"/>
    </xf>
    <xf numFmtId="164" fontId="25" fillId="0" borderId="11" xfId="45" applyNumberFormat="1" applyFont="1" applyFill="1" applyBorder="1" applyAlignment="1">
      <alignment horizontal="right"/>
    </xf>
    <xf numFmtId="43" fontId="28" fillId="0" borderId="11" xfId="45" applyFont="1" applyFill="1" applyBorder="1" applyAlignment="1">
      <alignment horizontal="right"/>
    </xf>
    <xf numFmtId="164" fontId="25" fillId="0" borderId="11" xfId="44" applyNumberFormat="1" applyFont="1" applyFill="1" applyBorder="1" applyAlignment="1">
      <alignment horizontal="right"/>
    </xf>
    <xf numFmtId="43" fontId="25" fillId="0" borderId="0" xfId="59" applyNumberFormat="1" applyFont="1">
      <alignment/>
      <protection/>
    </xf>
    <xf numFmtId="7" fontId="28" fillId="0" borderId="0" xfId="48" applyNumberFormat="1" applyFont="1" applyFill="1" applyBorder="1" applyAlignment="1">
      <alignment horizontal="center" wrapText="1"/>
    </xf>
    <xf numFmtId="5" fontId="28" fillId="0" borderId="12" xfId="44" applyNumberFormat="1" applyFont="1" applyFill="1" applyBorder="1" applyAlignment="1">
      <alignment horizontal="right"/>
    </xf>
    <xf numFmtId="41" fontId="25" fillId="0" borderId="0" xfId="44" applyNumberFormat="1" applyFont="1" applyFill="1" applyBorder="1" applyAlignment="1">
      <alignment horizontal="right"/>
    </xf>
    <xf numFmtId="41" fontId="25" fillId="0" borderId="0" xfId="59" applyNumberFormat="1" applyFont="1">
      <alignment/>
      <protection/>
    </xf>
    <xf numFmtId="5" fontId="28" fillId="0" borderId="0" xfId="44" applyNumberFormat="1" applyFont="1" applyFill="1" applyBorder="1" applyAlignment="1">
      <alignment horizontal="right"/>
    </xf>
    <xf numFmtId="43" fontId="25" fillId="0" borderId="0" xfId="44" applyNumberFormat="1" applyFont="1" applyFill="1" applyBorder="1" applyAlignment="1">
      <alignment horizontal="right"/>
    </xf>
    <xf numFmtId="7" fontId="27" fillId="0" borderId="0" xfId="48" applyNumberFormat="1" applyFont="1" applyFill="1" applyBorder="1" applyAlignment="1">
      <alignment horizontal="left" wrapText="1"/>
    </xf>
    <xf numFmtId="5" fontId="25" fillId="0" borderId="0" xfId="44" applyNumberFormat="1" applyFont="1" applyFill="1" applyBorder="1" applyAlignment="1">
      <alignment horizontal="right"/>
    </xf>
    <xf numFmtId="43" fontId="25" fillId="0" borderId="0" xfId="44" applyFont="1" applyFill="1" applyBorder="1" applyAlignment="1">
      <alignment horizontal="right"/>
    </xf>
    <xf numFmtId="41" fontId="25" fillId="0" borderId="13" xfId="44" applyNumberFormat="1" applyFont="1" applyFill="1" applyBorder="1" applyAlignment="1">
      <alignment horizontal="right"/>
    </xf>
    <xf numFmtId="5" fontId="25" fillId="0" borderId="0" xfId="44" applyNumberFormat="1" applyFont="1" applyBorder="1" applyAlignment="1">
      <alignment horizontal="right"/>
    </xf>
    <xf numFmtId="164" fontId="28" fillId="0" borderId="0" xfId="44" applyNumberFormat="1" applyFont="1" applyFill="1" applyBorder="1" applyAlignment="1">
      <alignment horizontal="right"/>
    </xf>
    <xf numFmtId="7" fontId="25" fillId="0" borderId="0" xfId="48" applyNumberFormat="1" applyFont="1" applyFill="1" applyBorder="1" applyAlignment="1">
      <alignment horizontal="right" wrapText="1"/>
    </xf>
    <xf numFmtId="41" fontId="25" fillId="0" borderId="0" xfId="59" applyNumberFormat="1" applyFont="1" applyBorder="1" applyAlignment="1">
      <alignment horizontal="center"/>
      <protection/>
    </xf>
    <xf numFmtId="38" fontId="25" fillId="0" borderId="0" xfId="59" applyNumberFormat="1" applyFont="1">
      <alignment/>
      <protection/>
    </xf>
    <xf numFmtId="7" fontId="28" fillId="0" borderId="0" xfId="48" applyNumberFormat="1" applyFont="1" applyFill="1" applyBorder="1" applyAlignment="1">
      <alignment horizontal="left"/>
    </xf>
    <xf numFmtId="5" fontId="28" fillId="0" borderId="13" xfId="44" applyNumberFormat="1" applyFont="1" applyFill="1" applyBorder="1" applyAlignment="1">
      <alignment horizontal="right"/>
    </xf>
    <xf numFmtId="164" fontId="28" fillId="0" borderId="14" xfId="44" applyNumberFormat="1" applyFont="1" applyFill="1" applyBorder="1" applyAlignment="1">
      <alignment horizontal="right"/>
    </xf>
    <xf numFmtId="38" fontId="28" fillId="0" borderId="0" xfId="44" applyNumberFormat="1" applyFont="1" applyFill="1" applyBorder="1" applyAlignment="1">
      <alignment horizontal="right"/>
    </xf>
    <xf numFmtId="165" fontId="28" fillId="0" borderId="15" xfId="49" applyNumberFormat="1" applyFont="1" applyFill="1" applyBorder="1" applyAlignment="1">
      <alignment horizontal="right"/>
    </xf>
    <xf numFmtId="7" fontId="25" fillId="0" borderId="0" xfId="59" applyNumberFormat="1" applyFont="1">
      <alignment/>
      <protection/>
    </xf>
    <xf numFmtId="42" fontId="25" fillId="0" borderId="0" xfId="48" applyFont="1" applyFill="1" applyAlignment="1">
      <alignment horizontal="right" wrapText="1"/>
    </xf>
    <xf numFmtId="5" fontId="25" fillId="0" borderId="0" xfId="44" applyNumberFormat="1" applyFont="1" applyFill="1" applyAlignment="1">
      <alignment horizontal="right"/>
    </xf>
    <xf numFmtId="5" fontId="25" fillId="0" borderId="0" xfId="44" applyNumberFormat="1" applyFont="1" applyAlignment="1">
      <alignment horizontal="right"/>
    </xf>
    <xf numFmtId="0" fontId="29" fillId="0" borderId="0" xfId="59" applyFont="1">
      <alignment/>
      <protection/>
    </xf>
    <xf numFmtId="5" fontId="29" fillId="0" borderId="0" xfId="44" applyNumberFormat="1" applyFont="1" applyAlignment="1" quotePrefix="1">
      <alignment horizontal="right"/>
    </xf>
    <xf numFmtId="5" fontId="29" fillId="0" borderId="0" xfId="44" applyNumberFormat="1" applyFont="1" applyAlignment="1">
      <alignment horizontal="right"/>
    </xf>
    <xf numFmtId="14" fontId="29" fillId="0" borderId="0" xfId="44" applyNumberFormat="1" applyFont="1" applyAlignment="1" quotePrefix="1">
      <alignment horizontal="right"/>
    </xf>
    <xf numFmtId="0" fontId="30" fillId="0" borderId="0" xfId="59" applyFont="1">
      <alignment/>
      <protection/>
    </xf>
    <xf numFmtId="5" fontId="30" fillId="0" borderId="0" xfId="44" applyNumberFormat="1" applyFont="1" applyAlignment="1">
      <alignment horizontal="right"/>
    </xf>
    <xf numFmtId="5" fontId="30" fillId="0" borderId="0" xfId="44" applyNumberFormat="1" applyFont="1" applyAlignment="1" quotePrefix="1">
      <alignment horizontal="right"/>
    </xf>
    <xf numFmtId="0" fontId="28" fillId="0" borderId="0" xfId="59" applyFont="1" applyBorder="1">
      <alignment/>
      <protection/>
    </xf>
    <xf numFmtId="0" fontId="21" fillId="0" borderId="0" xfId="59" applyFont="1">
      <alignment/>
      <protection/>
    </xf>
    <xf numFmtId="7" fontId="22" fillId="0" borderId="0" xfId="59" applyNumberFormat="1" applyFont="1" applyBorder="1" applyAlignment="1">
      <alignment horizontal="center"/>
      <protection/>
    </xf>
    <xf numFmtId="0" fontId="31" fillId="0" borderId="0" xfId="59" applyFont="1" applyBorder="1">
      <alignment/>
      <protection/>
    </xf>
    <xf numFmtId="7" fontId="22" fillId="0" borderId="0" xfId="59" applyNumberFormat="1" applyFont="1" applyBorder="1" applyAlignment="1" quotePrefix="1">
      <alignment horizontal="center"/>
      <protection/>
    </xf>
    <xf numFmtId="7" fontId="22" fillId="0" borderId="0" xfId="59" applyNumberFormat="1" applyFont="1" applyBorder="1" applyAlignment="1">
      <alignment horizontal="centerContinuous"/>
      <protection/>
    </xf>
    <xf numFmtId="7" fontId="31" fillId="0" borderId="0" xfId="44" applyNumberFormat="1" applyFont="1" applyBorder="1" applyAlignment="1">
      <alignment horizontal="centerContinuous"/>
    </xf>
    <xf numFmtId="7" fontId="25" fillId="0" borderId="0" xfId="59" applyNumberFormat="1" applyFont="1" applyBorder="1">
      <alignment/>
      <protection/>
    </xf>
    <xf numFmtId="7" fontId="28" fillId="33" borderId="13" xfId="44" applyNumberFormat="1" applyFont="1" applyFill="1" applyBorder="1" applyAlignment="1">
      <alignment horizontal="centerContinuous"/>
    </xf>
    <xf numFmtId="7" fontId="28" fillId="33" borderId="0" xfId="44" applyNumberFormat="1" applyFont="1" applyFill="1" applyBorder="1" applyAlignment="1">
      <alignment horizontal="centerContinuous"/>
    </xf>
    <xf numFmtId="0" fontId="25" fillId="0" borderId="0" xfId="59" applyFont="1" applyBorder="1">
      <alignment/>
      <protection/>
    </xf>
    <xf numFmtId="7" fontId="27" fillId="0" borderId="0" xfId="44" applyNumberFormat="1" applyFont="1" applyBorder="1" applyAlignment="1">
      <alignment/>
    </xf>
    <xf numFmtId="7" fontId="27" fillId="0" borderId="16" xfId="44" applyNumberFormat="1" applyFont="1" applyBorder="1" applyAlignment="1">
      <alignment/>
    </xf>
    <xf numFmtId="7" fontId="27" fillId="0" borderId="0" xfId="59" applyNumberFormat="1" applyFont="1" applyBorder="1">
      <alignment/>
      <protection/>
    </xf>
    <xf numFmtId="7" fontId="27" fillId="0" borderId="17" xfId="44" applyNumberFormat="1" applyFont="1" applyBorder="1" applyAlignment="1">
      <alignment/>
    </xf>
    <xf numFmtId="7" fontId="25" fillId="0" borderId="0" xfId="44" applyNumberFormat="1" applyFont="1" applyBorder="1" applyAlignment="1">
      <alignment/>
    </xf>
    <xf numFmtId="5" fontId="28" fillId="0" borderId="17" xfId="44" applyNumberFormat="1" applyFont="1" applyBorder="1" applyAlignment="1">
      <alignment/>
    </xf>
    <xf numFmtId="7" fontId="25" fillId="0" borderId="17" xfId="44" applyNumberFormat="1" applyFont="1" applyBorder="1" applyAlignment="1">
      <alignment/>
    </xf>
    <xf numFmtId="164" fontId="25" fillId="0" borderId="0" xfId="44" applyNumberFormat="1" applyFont="1" applyBorder="1" applyAlignment="1">
      <alignment/>
    </xf>
    <xf numFmtId="7" fontId="28" fillId="0" borderId="17" xfId="44" applyNumberFormat="1" applyFont="1" applyBorder="1" applyAlignment="1">
      <alignment/>
    </xf>
    <xf numFmtId="164" fontId="25" fillId="0" borderId="13" xfId="44" applyNumberFormat="1" applyFont="1" applyBorder="1" applyAlignment="1">
      <alignment/>
    </xf>
    <xf numFmtId="7" fontId="28" fillId="0" borderId="0" xfId="44" applyNumberFormat="1" applyFont="1" applyBorder="1" applyAlignment="1">
      <alignment/>
    </xf>
    <xf numFmtId="164" fontId="25" fillId="0" borderId="18" xfId="44" applyNumberFormat="1" applyFont="1" applyBorder="1" applyAlignment="1">
      <alignment/>
    </xf>
    <xf numFmtId="164" fontId="25" fillId="0" borderId="17" xfId="44" applyNumberFormat="1" applyFont="1" applyBorder="1" applyAlignment="1">
      <alignment/>
    </xf>
    <xf numFmtId="38" fontId="25" fillId="0" borderId="17" xfId="44" applyNumberFormat="1" applyFont="1" applyBorder="1" applyAlignment="1">
      <alignment/>
    </xf>
    <xf numFmtId="43" fontId="28" fillId="0" borderId="17" xfId="44" applyFont="1" applyBorder="1" applyAlignment="1">
      <alignment/>
    </xf>
    <xf numFmtId="38" fontId="25" fillId="0" borderId="13" xfId="44" applyNumberFormat="1" applyFont="1" applyBorder="1" applyAlignment="1">
      <alignment/>
    </xf>
    <xf numFmtId="38" fontId="25" fillId="0" borderId="0" xfId="59" applyNumberFormat="1" applyFont="1" applyBorder="1">
      <alignment/>
      <protection/>
    </xf>
    <xf numFmtId="38" fontId="25" fillId="0" borderId="19" xfId="44" applyNumberFormat="1" applyFont="1" applyBorder="1" applyAlignment="1">
      <alignment/>
    </xf>
    <xf numFmtId="43" fontId="28" fillId="0" borderId="20" xfId="44" applyFont="1" applyBorder="1" applyAlignment="1">
      <alignment/>
    </xf>
    <xf numFmtId="38" fontId="25" fillId="0" borderId="0" xfId="44" applyNumberFormat="1" applyFont="1" applyBorder="1" applyAlignment="1">
      <alignment/>
    </xf>
    <xf numFmtId="7" fontId="25" fillId="0" borderId="0" xfId="0" applyNumberFormat="1" applyFont="1" applyBorder="1" applyAlignment="1">
      <alignment/>
    </xf>
    <xf numFmtId="43" fontId="25" fillId="0" borderId="0" xfId="44" applyFont="1" applyBorder="1" applyAlignment="1">
      <alignment/>
    </xf>
    <xf numFmtId="43" fontId="25" fillId="0" borderId="21" xfId="44" applyFont="1" applyBorder="1" applyAlignment="1">
      <alignment/>
    </xf>
    <xf numFmtId="7" fontId="28" fillId="0" borderId="0" xfId="59" applyNumberFormat="1" applyFont="1" applyBorder="1">
      <alignment/>
      <protection/>
    </xf>
    <xf numFmtId="7" fontId="25" fillId="0" borderId="18" xfId="44" applyNumberFormat="1" applyFont="1" applyBorder="1" applyAlignment="1">
      <alignment/>
    </xf>
    <xf numFmtId="0" fontId="32" fillId="0" borderId="0" xfId="59" applyFont="1" applyBorder="1">
      <alignment/>
      <protection/>
    </xf>
    <xf numFmtId="6" fontId="28" fillId="0" borderId="22" xfId="44" applyNumberFormat="1" applyFont="1" applyBorder="1" applyAlignment="1">
      <alignment/>
    </xf>
    <xf numFmtId="0" fontId="66" fillId="0" borderId="0" xfId="0" applyFont="1" applyAlignment="1">
      <alignment/>
    </xf>
    <xf numFmtId="43" fontId="34" fillId="0" borderId="0" xfId="59" applyNumberFormat="1" applyFont="1" applyFill="1" applyBorder="1" applyAlignment="1">
      <alignment horizontal="center"/>
      <protection/>
    </xf>
    <xf numFmtId="0" fontId="35" fillId="0" borderId="0" xfId="59" applyFont="1" applyFill="1" applyBorder="1">
      <alignment/>
      <protection/>
    </xf>
    <xf numFmtId="43" fontId="21" fillId="0" borderId="0" xfId="59" applyNumberFormat="1" applyFont="1" applyFill="1" applyAlignment="1">
      <alignment horizontal="center"/>
      <protection/>
    </xf>
    <xf numFmtId="0" fontId="21" fillId="0" borderId="0" xfId="59" applyFont="1" applyAlignment="1">
      <alignment/>
      <protection/>
    </xf>
    <xf numFmtId="43" fontId="22" fillId="0" borderId="0" xfId="59" applyNumberFormat="1" applyFont="1" applyFill="1" applyBorder="1" applyAlignment="1">
      <alignment horizontal="center"/>
      <protection/>
    </xf>
    <xf numFmtId="0" fontId="36" fillId="0" borderId="0" xfId="59" applyFont="1" applyFill="1" applyBorder="1">
      <alignment/>
      <protection/>
    </xf>
    <xf numFmtId="43" fontId="21" fillId="0" borderId="0" xfId="59" applyNumberFormat="1" applyFont="1" applyFill="1" applyBorder="1" applyAlignment="1">
      <alignment horizontal="centerContinuous"/>
      <protection/>
    </xf>
    <xf numFmtId="0" fontId="21" fillId="0" borderId="0" xfId="59" applyFont="1" applyFill="1" applyBorder="1" applyAlignment="1">
      <alignment horizontal="centerContinuous"/>
      <protection/>
    </xf>
    <xf numFmtId="43" fontId="21" fillId="0" borderId="0" xfId="44" applyFont="1" applyFill="1" applyBorder="1" applyAlignment="1">
      <alignment horizontal="centerContinuous"/>
    </xf>
    <xf numFmtId="43" fontId="37" fillId="0" borderId="0" xfId="44" applyFont="1" applyBorder="1" applyAlignment="1">
      <alignment horizontal="centerContinuous"/>
    </xf>
    <xf numFmtId="43" fontId="37" fillId="0" borderId="0" xfId="44" applyFont="1" applyFill="1" applyBorder="1" applyAlignment="1">
      <alignment horizontal="centerContinuous"/>
    </xf>
    <xf numFmtId="0" fontId="37" fillId="0" borderId="0" xfId="59" applyFont="1" applyFill="1" applyBorder="1">
      <alignment/>
      <protection/>
    </xf>
    <xf numFmtId="43" fontId="28" fillId="0" borderId="0" xfId="59" applyNumberFormat="1" applyFont="1" applyFill="1" applyBorder="1" applyAlignment="1">
      <alignment horizontal="left" wrapText="1"/>
      <protection/>
    </xf>
    <xf numFmtId="43" fontId="38" fillId="33" borderId="0" xfId="44" applyFont="1" applyFill="1" applyBorder="1" applyAlignment="1">
      <alignment horizontal="center" wrapText="1"/>
    </xf>
    <xf numFmtId="0" fontId="28" fillId="0" borderId="0" xfId="59" applyFont="1" applyFill="1" applyBorder="1" applyAlignment="1">
      <alignment horizontal="left" wrapText="1"/>
      <protection/>
    </xf>
    <xf numFmtId="43" fontId="27" fillId="0" borderId="0" xfId="59" applyNumberFormat="1" applyFont="1" applyFill="1" applyBorder="1" applyAlignment="1">
      <alignment horizontal="left" wrapText="1"/>
      <protection/>
    </xf>
    <xf numFmtId="0" fontId="27" fillId="0" borderId="0" xfId="59" applyFont="1" applyFill="1" applyBorder="1" applyAlignment="1">
      <alignment horizontal="left" wrapText="1"/>
      <protection/>
    </xf>
    <xf numFmtId="43" fontId="27" fillId="0" borderId="0" xfId="44" applyFont="1" applyFill="1" applyBorder="1" applyAlignment="1">
      <alignment horizontal="left" wrapText="1"/>
    </xf>
    <xf numFmtId="0" fontId="25" fillId="0" borderId="0" xfId="59" applyFont="1" applyFill="1" applyBorder="1" applyAlignment="1">
      <alignment horizontal="left" wrapText="1"/>
      <protection/>
    </xf>
    <xf numFmtId="43" fontId="25" fillId="0" borderId="0" xfId="59" applyNumberFormat="1" applyFont="1" applyFill="1" applyBorder="1" applyAlignment="1">
      <alignment/>
      <protection/>
    </xf>
    <xf numFmtId="6" fontId="25" fillId="0" borderId="0" xfId="49" applyNumberFormat="1" applyFont="1" applyFill="1" applyBorder="1" applyAlignment="1">
      <alignment/>
    </xf>
    <xf numFmtId="43" fontId="28" fillId="0" borderId="0" xfId="44" applyNumberFormat="1" applyFont="1" applyFill="1" applyBorder="1" applyAlignment="1">
      <alignment/>
    </xf>
    <xf numFmtId="0" fontId="25" fillId="0" borderId="0" xfId="59" applyFont="1" applyFill="1" applyBorder="1">
      <alignment/>
      <protection/>
    </xf>
    <xf numFmtId="0" fontId="25" fillId="0" borderId="0" xfId="0" applyFont="1" applyFill="1" applyBorder="1" applyAlignment="1">
      <alignment/>
    </xf>
    <xf numFmtId="164" fontId="25" fillId="0" borderId="0" xfId="44" applyNumberFormat="1" applyFont="1" applyFill="1" applyBorder="1" applyAlignment="1">
      <alignment/>
    </xf>
    <xf numFmtId="14" fontId="25" fillId="0" borderId="0" xfId="59" applyNumberFormat="1" applyFont="1" applyFill="1" applyBorder="1">
      <alignment/>
      <protection/>
    </xf>
    <xf numFmtId="38" fontId="25" fillId="0" borderId="0" xfId="44" applyNumberFormat="1" applyFont="1" applyFill="1" applyBorder="1" applyAlignment="1">
      <alignment/>
    </xf>
    <xf numFmtId="43" fontId="25" fillId="0" borderId="0" xfId="59" applyNumberFormat="1" applyFont="1" applyFill="1" applyBorder="1">
      <alignment/>
      <protection/>
    </xf>
    <xf numFmtId="38" fontId="25" fillId="0" borderId="14" xfId="44" applyNumberFormat="1" applyFont="1" applyFill="1" applyBorder="1" applyAlignment="1">
      <alignment/>
    </xf>
    <xf numFmtId="43" fontId="29" fillId="0" borderId="14" xfId="44" applyNumberFormat="1" applyFont="1" applyFill="1" applyBorder="1" applyAlignment="1">
      <alignment/>
    </xf>
    <xf numFmtId="164" fontId="28" fillId="0" borderId="15" xfId="44" applyNumberFormat="1" applyFont="1" applyFill="1" applyBorder="1" applyAlignment="1">
      <alignment/>
    </xf>
    <xf numFmtId="43" fontId="25" fillId="0" borderId="0" xfId="44" applyFont="1" applyFill="1" applyBorder="1" applyAlignment="1">
      <alignment/>
    </xf>
    <xf numFmtId="43" fontId="25" fillId="0" borderId="0" xfId="44" applyFont="1" applyFill="1" applyBorder="1" applyAlignment="1">
      <alignment/>
    </xf>
    <xf numFmtId="43" fontId="27" fillId="0" borderId="0" xfId="44" applyFont="1" applyFill="1" applyBorder="1" applyAlignment="1">
      <alignment wrapText="1"/>
    </xf>
    <xf numFmtId="43" fontId="25" fillId="0" borderId="0" xfId="59" applyNumberFormat="1" applyFont="1" applyFill="1" applyBorder="1" applyAlignment="1">
      <alignment horizontal="left"/>
      <protection/>
    </xf>
    <xf numFmtId="43" fontId="28" fillId="0" borderId="0" xfId="59" applyNumberFormat="1" applyFont="1" applyFill="1" applyBorder="1">
      <alignment/>
      <protection/>
    </xf>
    <xf numFmtId="38" fontId="28" fillId="0" borderId="14" xfId="44" applyNumberFormat="1" applyFont="1" applyFill="1" applyBorder="1" applyAlignment="1">
      <alignment/>
    </xf>
    <xf numFmtId="38" fontId="28" fillId="0" borderId="15" xfId="44" applyNumberFormat="1" applyFont="1" applyFill="1" applyBorder="1" applyAlignment="1">
      <alignment/>
    </xf>
    <xf numFmtId="43" fontId="28" fillId="0" borderId="14" xfId="44" applyFont="1" applyFill="1" applyBorder="1" applyAlignment="1">
      <alignment/>
    </xf>
    <xf numFmtId="164" fontId="25" fillId="0" borderId="0" xfId="59" applyNumberFormat="1" applyFont="1" applyFill="1" applyBorder="1">
      <alignment/>
      <protection/>
    </xf>
    <xf numFmtId="43" fontId="28" fillId="0" borderId="0" xfId="44" applyFont="1" applyFill="1" applyBorder="1" applyAlignment="1">
      <alignment/>
    </xf>
    <xf numFmtId="43" fontId="27" fillId="0" borderId="0" xfId="59" applyNumberFormat="1" applyFont="1" applyFill="1" applyBorder="1">
      <alignment/>
      <protection/>
    </xf>
    <xf numFmtId="43" fontId="27" fillId="0" borderId="0" xfId="44" applyFont="1" applyFill="1" applyBorder="1" applyAlignment="1">
      <alignment/>
    </xf>
    <xf numFmtId="5" fontId="25" fillId="0" borderId="0" xfId="59" applyNumberFormat="1" applyFont="1" applyFill="1" applyBorder="1">
      <alignment/>
      <protection/>
    </xf>
    <xf numFmtId="43" fontId="25" fillId="0" borderId="0" xfId="59" applyNumberFormat="1" applyFont="1" applyFill="1" applyBorder="1" applyAlignment="1">
      <alignment horizontal="left" wrapText="1"/>
      <protection/>
    </xf>
    <xf numFmtId="6" fontId="28" fillId="0" borderId="15" xfId="44" applyNumberFormat="1" applyFont="1" applyFill="1" applyBorder="1" applyAlignment="1">
      <alignment/>
    </xf>
    <xf numFmtId="43" fontId="28" fillId="0" borderId="15" xfId="44" applyNumberFormat="1" applyFont="1" applyFill="1" applyBorder="1" applyAlignment="1">
      <alignment/>
    </xf>
    <xf numFmtId="0" fontId="31" fillId="0" borderId="0" xfId="59" applyFont="1" applyFill="1" applyBorder="1">
      <alignment/>
      <protection/>
    </xf>
    <xf numFmtId="43" fontId="31" fillId="0" borderId="0" xfId="44" applyFont="1" applyFill="1" applyBorder="1" applyAlignment="1">
      <alignment/>
    </xf>
    <xf numFmtId="43" fontId="31" fillId="0" borderId="0" xfId="44" applyFont="1" applyFill="1" applyBorder="1" applyAlignment="1">
      <alignment horizontal="right"/>
    </xf>
    <xf numFmtId="43" fontId="21" fillId="0" borderId="0" xfId="59" applyNumberFormat="1" applyFont="1" applyFill="1" applyBorder="1" applyAlignment="1">
      <alignment horizontal="center"/>
      <protection/>
    </xf>
    <xf numFmtId="0" fontId="21" fillId="0" borderId="0" xfId="59" applyFont="1" applyFill="1" applyBorder="1" applyAlignment="1">
      <alignment horizontal="center"/>
      <protection/>
    </xf>
    <xf numFmtId="43" fontId="21" fillId="0" borderId="0" xfId="44" applyFont="1" applyFill="1" applyBorder="1" applyAlignment="1">
      <alignment horizontal="center"/>
    </xf>
    <xf numFmtId="43" fontId="37" fillId="0" borderId="0" xfId="44" applyFont="1" applyBorder="1" applyAlignment="1">
      <alignment horizontal="center"/>
    </xf>
    <xf numFmtId="43" fontId="37" fillId="0" borderId="0" xfId="44" applyFont="1" applyFill="1" applyBorder="1" applyAlignment="1">
      <alignment horizontal="center"/>
    </xf>
    <xf numFmtId="164" fontId="28" fillId="0" borderId="14" xfId="44" applyNumberFormat="1" applyFont="1" applyFill="1" applyBorder="1" applyAlignment="1">
      <alignment/>
    </xf>
    <xf numFmtId="0" fontId="39" fillId="0" borderId="0" xfId="59" applyFont="1" applyFill="1" applyBorder="1">
      <alignment/>
      <protection/>
    </xf>
    <xf numFmtId="43" fontId="19" fillId="0" borderId="23" xfId="59" applyNumberFormat="1" applyFont="1" applyBorder="1" applyAlignment="1">
      <alignment horizontal="center"/>
      <protection/>
    </xf>
    <xf numFmtId="43" fontId="19" fillId="0" borderId="24" xfId="59" applyNumberFormat="1" applyFont="1" applyBorder="1" applyAlignment="1">
      <alignment horizontal="center"/>
      <protection/>
    </xf>
    <xf numFmtId="43" fontId="19" fillId="0" borderId="16" xfId="59" applyNumberFormat="1" applyFont="1" applyBorder="1" applyAlignment="1">
      <alignment horizontal="center"/>
      <protection/>
    </xf>
    <xf numFmtId="43" fontId="40" fillId="0" borderId="0" xfId="44" applyFont="1" applyBorder="1" applyAlignment="1">
      <alignment/>
    </xf>
    <xf numFmtId="0" fontId="40" fillId="0" borderId="0" xfId="59" applyFont="1" applyBorder="1">
      <alignment/>
      <protection/>
    </xf>
    <xf numFmtId="43" fontId="21" fillId="0" borderId="21" xfId="59" applyNumberFormat="1" applyFont="1" applyFill="1" applyBorder="1" applyAlignment="1">
      <alignment horizontal="center"/>
      <protection/>
    </xf>
    <xf numFmtId="43" fontId="21" fillId="0" borderId="0" xfId="59" applyNumberFormat="1" applyFont="1" applyFill="1" applyBorder="1" applyAlignment="1">
      <alignment horizontal="center"/>
      <protection/>
    </xf>
    <xf numFmtId="43" fontId="21" fillId="0" borderId="17" xfId="59" applyNumberFormat="1" applyFont="1" applyFill="1" applyBorder="1" applyAlignment="1">
      <alignment horizontal="center"/>
      <protection/>
    </xf>
    <xf numFmtId="43" fontId="36" fillId="0" borderId="0" xfId="44" applyFont="1" applyBorder="1" applyAlignment="1">
      <alignment/>
    </xf>
    <xf numFmtId="0" fontId="36" fillId="0" borderId="0" xfId="59" applyFont="1" applyBorder="1">
      <alignment/>
      <protection/>
    </xf>
    <xf numFmtId="43" fontId="22" fillId="0" borderId="21" xfId="59" applyNumberFormat="1" applyFont="1" applyBorder="1" applyAlignment="1">
      <alignment horizontal="center"/>
      <protection/>
    </xf>
    <xf numFmtId="43" fontId="22" fillId="0" borderId="0" xfId="59" applyNumberFormat="1" applyFont="1" applyBorder="1" applyAlignment="1">
      <alignment horizontal="center"/>
      <protection/>
    </xf>
    <xf numFmtId="43" fontId="22" fillId="0" borderId="17" xfId="59" applyNumberFormat="1" applyFont="1" applyBorder="1" applyAlignment="1">
      <alignment horizontal="center"/>
      <protection/>
    </xf>
    <xf numFmtId="43" fontId="21" fillId="0" borderId="21" xfId="59" applyNumberFormat="1" applyFont="1" applyBorder="1" applyAlignment="1">
      <alignment horizontal="centerContinuous"/>
      <protection/>
    </xf>
    <xf numFmtId="43" fontId="25" fillId="0" borderId="0" xfId="44" applyNumberFormat="1" applyFont="1" applyBorder="1" applyAlignment="1">
      <alignment horizontal="centerContinuous"/>
    </xf>
    <xf numFmtId="43" fontId="25" fillId="0" borderId="17" xfId="44" applyNumberFormat="1" applyFont="1" applyBorder="1" applyAlignment="1">
      <alignment horizontal="centerContinuous"/>
    </xf>
    <xf numFmtId="43" fontId="25" fillId="0" borderId="21" xfId="59" applyNumberFormat="1" applyFont="1" applyBorder="1" applyAlignment="1" quotePrefix="1">
      <alignment wrapText="1"/>
      <protection/>
    </xf>
    <xf numFmtId="43" fontId="25" fillId="0" borderId="21" xfId="59" applyNumberFormat="1" applyFont="1" applyBorder="1" applyAlignment="1">
      <alignment horizontal="center" wrapText="1"/>
      <protection/>
    </xf>
    <xf numFmtId="43" fontId="28" fillId="33" borderId="23" xfId="44" applyNumberFormat="1" applyFont="1" applyFill="1" applyBorder="1" applyAlignment="1" quotePrefix="1">
      <alignment horizontal="centerContinuous"/>
    </xf>
    <xf numFmtId="14" fontId="28" fillId="33" borderId="24" xfId="44" applyNumberFormat="1" applyFont="1" applyFill="1" applyBorder="1" applyAlignment="1" quotePrefix="1">
      <alignment horizontal="centerContinuous" wrapText="1"/>
    </xf>
    <xf numFmtId="43" fontId="25" fillId="33" borderId="16" xfId="44" applyNumberFormat="1" applyFont="1" applyFill="1" applyBorder="1" applyAlignment="1">
      <alignment horizontal="centerContinuous"/>
    </xf>
    <xf numFmtId="43" fontId="28" fillId="33" borderId="25" xfId="44" applyNumberFormat="1" applyFont="1" applyFill="1" applyBorder="1" applyAlignment="1">
      <alignment horizontal="centerContinuous"/>
    </xf>
    <xf numFmtId="43" fontId="28" fillId="33" borderId="13" xfId="44" applyNumberFormat="1" applyFont="1" applyFill="1" applyBorder="1" applyAlignment="1">
      <alignment horizontal="centerContinuous"/>
    </xf>
    <xf numFmtId="43" fontId="28" fillId="33" borderId="18" xfId="44" applyNumberFormat="1" applyFont="1" applyFill="1" applyBorder="1" applyAlignment="1">
      <alignment horizontal="centerContinuous"/>
    </xf>
    <xf numFmtId="43" fontId="25" fillId="0" borderId="23" xfId="59" applyNumberFormat="1" applyFont="1" applyBorder="1" applyAlignment="1">
      <alignment horizontal="center" wrapText="1"/>
      <protection/>
    </xf>
    <xf numFmtId="43" fontId="28" fillId="0" borderId="23" xfId="44" applyNumberFormat="1" applyFont="1" applyBorder="1" applyAlignment="1">
      <alignment horizontal="centerContinuous"/>
    </xf>
    <xf numFmtId="43" fontId="28" fillId="0" borderId="24" xfId="44" applyNumberFormat="1" applyFont="1" applyBorder="1" applyAlignment="1">
      <alignment horizontal="centerContinuous"/>
    </xf>
    <xf numFmtId="43" fontId="25" fillId="0" borderId="17" xfId="44" applyFont="1" applyFill="1" applyBorder="1" applyAlignment="1">
      <alignment horizontal="right"/>
    </xf>
    <xf numFmtId="43" fontId="28" fillId="0" borderId="21" xfId="59" applyNumberFormat="1" applyFont="1" applyBorder="1" applyAlignment="1">
      <alignment horizontal="center" wrapText="1"/>
      <protection/>
    </xf>
    <xf numFmtId="43" fontId="25" fillId="0" borderId="21" xfId="44" applyFont="1" applyBorder="1" applyAlignment="1">
      <alignment horizontal="right"/>
    </xf>
    <xf numFmtId="43" fontId="25" fillId="0" borderId="21" xfId="59" applyNumberFormat="1" applyFont="1" applyBorder="1" applyAlignment="1">
      <alignment horizontal="left" wrapText="1"/>
      <protection/>
    </xf>
    <xf numFmtId="164" fontId="25" fillId="0" borderId="21" xfId="44" applyNumberFormat="1" applyFont="1" applyBorder="1" applyAlignment="1">
      <alignment horizontal="right"/>
    </xf>
    <xf numFmtId="43" fontId="25" fillId="0" borderId="0" xfId="44" applyFont="1" applyBorder="1" applyAlignment="1">
      <alignment horizontal="right"/>
    </xf>
    <xf numFmtId="164" fontId="25" fillId="0" borderId="25" xfId="44" applyNumberFormat="1" applyFont="1" applyBorder="1" applyAlignment="1">
      <alignment horizontal="right"/>
    </xf>
    <xf numFmtId="164" fontId="25" fillId="0" borderId="13" xfId="44" applyNumberFormat="1" applyFont="1" applyBorder="1" applyAlignment="1">
      <alignment horizontal="right"/>
    </xf>
    <xf numFmtId="5" fontId="28" fillId="0" borderId="18" xfId="44" applyNumberFormat="1" applyFont="1" applyFill="1" applyBorder="1" applyAlignment="1">
      <alignment horizontal="right"/>
    </xf>
    <xf numFmtId="164" fontId="25" fillId="0" borderId="0" xfId="44" applyNumberFormat="1" applyFont="1" applyBorder="1" applyAlignment="1">
      <alignment horizontal="right"/>
    </xf>
    <xf numFmtId="43" fontId="41" fillId="0" borderId="21" xfId="44" applyFont="1" applyBorder="1" applyAlignment="1">
      <alignment horizontal="right"/>
    </xf>
    <xf numFmtId="38" fontId="25" fillId="0" borderId="13" xfId="44" applyNumberFormat="1" applyFont="1" applyBorder="1" applyAlignment="1">
      <alignment horizontal="right"/>
    </xf>
    <xf numFmtId="164" fontId="25" fillId="0" borderId="17" xfId="44" applyNumberFormat="1" applyFont="1" applyFill="1" applyBorder="1" applyAlignment="1">
      <alignment horizontal="right"/>
    </xf>
    <xf numFmtId="43" fontId="28" fillId="0" borderId="0" xfId="44" applyFont="1" applyBorder="1" applyAlignment="1">
      <alignment horizontal="right"/>
    </xf>
    <xf numFmtId="164" fontId="25" fillId="0" borderId="18" xfId="44" applyNumberFormat="1" applyFont="1" applyFill="1" applyBorder="1" applyAlignment="1">
      <alignment horizontal="right"/>
    </xf>
    <xf numFmtId="6" fontId="28" fillId="0" borderId="17" xfId="44" applyNumberFormat="1" applyFont="1" applyFill="1" applyBorder="1" applyAlignment="1">
      <alignment horizontal="right"/>
    </xf>
    <xf numFmtId="43" fontId="28" fillId="0" borderId="0" xfId="44" applyFont="1" applyBorder="1" applyAlignment="1">
      <alignment/>
    </xf>
    <xf numFmtId="37" fontId="25" fillId="0" borderId="0" xfId="59" applyNumberFormat="1" applyFont="1" applyBorder="1">
      <alignment/>
      <protection/>
    </xf>
    <xf numFmtId="6" fontId="28" fillId="0" borderId="18" xfId="44" applyNumberFormat="1" applyFont="1" applyFill="1" applyBorder="1" applyAlignment="1">
      <alignment horizontal="right"/>
    </xf>
    <xf numFmtId="6" fontId="25" fillId="0" borderId="0" xfId="59" applyNumberFormat="1" applyFont="1" applyBorder="1">
      <alignment/>
      <protection/>
    </xf>
    <xf numFmtId="38" fontId="25" fillId="0" borderId="18" xfId="44" applyNumberFormat="1" applyFont="1" applyFill="1" applyBorder="1" applyAlignment="1">
      <alignment horizontal="right"/>
    </xf>
    <xf numFmtId="43" fontId="25" fillId="0" borderId="21" xfId="0" applyNumberFormat="1" applyFont="1" applyBorder="1" applyAlignment="1">
      <alignment horizontal="left" wrapText="1"/>
    </xf>
    <xf numFmtId="43" fontId="28" fillId="0" borderId="25" xfId="59" applyNumberFormat="1" applyFont="1" applyBorder="1" applyAlignment="1">
      <alignment horizontal="center" wrapText="1"/>
      <protection/>
    </xf>
    <xf numFmtId="43" fontId="25" fillId="0" borderId="25" xfId="44" applyFont="1" applyBorder="1" applyAlignment="1">
      <alignment horizontal="right"/>
    </xf>
    <xf numFmtId="43" fontId="25" fillId="0" borderId="13" xfId="44" applyFont="1" applyBorder="1" applyAlignment="1">
      <alignment horizontal="right"/>
    </xf>
    <xf numFmtId="43" fontId="25" fillId="0" borderId="0" xfId="59" applyNumberFormat="1" applyFont="1" applyBorder="1">
      <alignment/>
      <protection/>
    </xf>
    <xf numFmtId="0" fontId="25" fillId="0" borderId="0" xfId="59" applyFont="1" applyBorder="1" applyAlignment="1">
      <alignment horizontal="left" wrapText="1"/>
      <protection/>
    </xf>
    <xf numFmtId="43" fontId="25" fillId="0" borderId="0" xfId="44" applyNumberFormat="1" applyFont="1" applyBorder="1" applyAlignment="1">
      <alignment horizontal="right"/>
    </xf>
    <xf numFmtId="43" fontId="25" fillId="0" borderId="0" xfId="44" applyNumberFormat="1" applyFont="1" applyBorder="1" applyAlignment="1">
      <alignment horizontal="left"/>
    </xf>
    <xf numFmtId="43" fontId="28" fillId="0" borderId="0" xfId="44" applyNumberFormat="1" applyFont="1" applyBorder="1" applyAlignment="1">
      <alignment horizontal="right"/>
    </xf>
    <xf numFmtId="43" fontId="25" fillId="0" borderId="0" xfId="44" applyNumberFormat="1" applyFont="1" applyBorder="1" applyAlignment="1">
      <alignment/>
    </xf>
    <xf numFmtId="0" fontId="25" fillId="0" borderId="0" xfId="59" applyFont="1" applyBorder="1" applyAlignment="1">
      <alignment wrapText="1"/>
      <protection/>
    </xf>
    <xf numFmtId="0" fontId="31" fillId="0" borderId="0" xfId="59" applyFont="1" applyBorder="1" applyAlignment="1">
      <alignment wrapText="1"/>
      <protection/>
    </xf>
    <xf numFmtId="43" fontId="31" fillId="0" borderId="0" xfId="44" applyNumberFormat="1" applyFont="1" applyBorder="1" applyAlignment="1">
      <alignment/>
    </xf>
    <xf numFmtId="43" fontId="31" fillId="0" borderId="0" xfId="44" applyFont="1" applyBorder="1" applyAlignment="1">
      <alignment/>
    </xf>
    <xf numFmtId="38" fontId="25" fillId="0" borderId="17" xfId="44" applyNumberFormat="1" applyFont="1" applyFill="1" applyBorder="1" applyAlignment="1">
      <alignment horizontal="right"/>
    </xf>
    <xf numFmtId="7" fontId="34" fillId="0" borderId="0" xfId="59" applyNumberFormat="1" applyFont="1" applyFill="1" applyAlignment="1">
      <alignment horizontal="centerContinuous"/>
      <protection/>
    </xf>
    <xf numFmtId="7" fontId="34" fillId="0" borderId="0" xfId="44" applyNumberFormat="1" applyFont="1" applyFill="1" applyAlignment="1">
      <alignment horizontal="centerContinuous"/>
    </xf>
    <xf numFmtId="7" fontId="42" fillId="0" borderId="0" xfId="44" applyNumberFormat="1" applyFont="1" applyAlignment="1">
      <alignment horizontal="centerContinuous"/>
    </xf>
    <xf numFmtId="0" fontId="42" fillId="0" borderId="0" xfId="59" applyFont="1">
      <alignment/>
      <protection/>
    </xf>
    <xf numFmtId="7" fontId="21" fillId="0" borderId="0" xfId="59" applyNumberFormat="1" applyFont="1" applyFill="1" applyAlignment="1">
      <alignment horizontal="centerContinuous"/>
      <protection/>
    </xf>
    <xf numFmtId="7" fontId="31" fillId="0" borderId="0" xfId="44" applyNumberFormat="1" applyFont="1" applyAlignment="1">
      <alignment horizontal="centerContinuous"/>
    </xf>
    <xf numFmtId="7" fontId="25" fillId="0" borderId="0" xfId="44" applyNumberFormat="1" applyFont="1" applyAlignment="1">
      <alignment horizontal="centerContinuous"/>
    </xf>
    <xf numFmtId="0" fontId="43" fillId="0" borderId="0" xfId="59" applyFont="1">
      <alignment/>
      <protection/>
    </xf>
    <xf numFmtId="7" fontId="22" fillId="0" borderId="0" xfId="59" applyNumberFormat="1" applyFont="1" applyFill="1" applyAlignment="1">
      <alignment horizontal="centerContinuous"/>
      <protection/>
    </xf>
    <xf numFmtId="7" fontId="22" fillId="0" borderId="0" xfId="44" applyNumberFormat="1" applyFont="1" applyFill="1" applyAlignment="1">
      <alignment horizontal="centerContinuous"/>
    </xf>
    <xf numFmtId="7" fontId="36" fillId="0" borderId="0" xfId="44" applyNumberFormat="1" applyFont="1" applyAlignment="1">
      <alignment horizontal="centerContinuous"/>
    </xf>
    <xf numFmtId="0" fontId="36" fillId="0" borderId="0" xfId="59" applyFont="1">
      <alignment/>
      <protection/>
    </xf>
    <xf numFmtId="7" fontId="36" fillId="0" borderId="0" xfId="59" applyNumberFormat="1" applyFont="1" applyFill="1" applyAlignment="1">
      <alignment horizontal="centerContinuous"/>
      <protection/>
    </xf>
    <xf numFmtId="7" fontId="36" fillId="0" borderId="0" xfId="44" applyNumberFormat="1" applyFont="1" applyFill="1" applyAlignment="1">
      <alignment horizontal="centerContinuous"/>
    </xf>
    <xf numFmtId="43" fontId="26" fillId="33" borderId="0" xfId="44" applyFont="1" applyFill="1" applyAlignment="1">
      <alignment horizontal="centerContinuous" wrapText="1"/>
    </xf>
    <xf numFmtId="43" fontId="26" fillId="33" borderId="0" xfId="44" applyFont="1" applyFill="1" applyBorder="1" applyAlignment="1">
      <alignment horizontal="center" wrapText="1"/>
    </xf>
    <xf numFmtId="7" fontId="28" fillId="0" borderId="0" xfId="59" applyNumberFormat="1" applyFont="1" applyFill="1" applyAlignment="1">
      <alignment horizontal="left" wrapText="1"/>
      <protection/>
    </xf>
    <xf numFmtId="0" fontId="28" fillId="0" borderId="0" xfId="59" applyFont="1" applyAlignment="1">
      <alignment horizontal="left" wrapText="1"/>
      <protection/>
    </xf>
    <xf numFmtId="7" fontId="28" fillId="0" borderId="0" xfId="59" applyNumberFormat="1" applyFont="1" applyFill="1" applyAlignment="1">
      <alignment horizontal="center" wrapText="1"/>
      <protection/>
    </xf>
    <xf numFmtId="7" fontId="25" fillId="0" borderId="0" xfId="44" applyNumberFormat="1" applyFont="1" applyFill="1" applyAlignment="1">
      <alignment/>
    </xf>
    <xf numFmtId="7" fontId="25" fillId="0" borderId="0" xfId="59" applyNumberFormat="1" applyFont="1" applyFill="1">
      <alignment/>
      <protection/>
    </xf>
    <xf numFmtId="6" fontId="25" fillId="0" borderId="0" xfId="44" applyNumberFormat="1" applyFont="1" applyBorder="1" applyAlignment="1">
      <alignment horizontal="right"/>
    </xf>
    <xf numFmtId="164" fontId="25" fillId="0" borderId="0" xfId="44" applyNumberFormat="1" applyFont="1" applyFill="1" applyAlignment="1">
      <alignment/>
    </xf>
    <xf numFmtId="38" fontId="25" fillId="0" borderId="0" xfId="44" applyNumberFormat="1" applyFont="1" applyFill="1" applyAlignment="1">
      <alignment horizontal="right"/>
    </xf>
    <xf numFmtId="7" fontId="28" fillId="0" borderId="0" xfId="59" applyNumberFormat="1" applyFont="1" applyFill="1" applyAlignment="1">
      <alignment horizontal="center"/>
      <protection/>
    </xf>
    <xf numFmtId="164" fontId="25" fillId="0" borderId="14" xfId="44" applyNumberFormat="1" applyFont="1" applyFill="1" applyBorder="1" applyAlignment="1">
      <alignment/>
    </xf>
    <xf numFmtId="43" fontId="28" fillId="0" borderId="14" xfId="44" applyNumberFormat="1" applyFont="1" applyBorder="1" applyAlignment="1">
      <alignment horizontal="right"/>
    </xf>
    <xf numFmtId="164" fontId="28" fillId="0" borderId="15" xfId="44" applyNumberFormat="1" applyFont="1" applyBorder="1" applyAlignment="1">
      <alignment/>
    </xf>
    <xf numFmtId="43" fontId="28" fillId="0" borderId="0" xfId="44" applyNumberFormat="1" applyFont="1" applyFill="1" applyAlignment="1">
      <alignment horizontal="right"/>
    </xf>
    <xf numFmtId="43" fontId="25" fillId="0" borderId="0" xfId="44" applyFont="1" applyAlignment="1">
      <alignment/>
    </xf>
    <xf numFmtId="43" fontId="25" fillId="0" borderId="0" xfId="44" applyFont="1" applyFill="1" applyAlignment="1">
      <alignment horizontal="right"/>
    </xf>
    <xf numFmtId="164" fontId="25" fillId="0" borderId="0" xfId="44" applyNumberFormat="1" applyFont="1" applyFill="1" applyBorder="1" applyAlignment="1">
      <alignment horizontal="right"/>
    </xf>
    <xf numFmtId="164" fontId="25" fillId="0" borderId="14" xfId="44" applyNumberFormat="1" applyFont="1" applyFill="1" applyBorder="1" applyAlignment="1">
      <alignment horizontal="right"/>
    </xf>
    <xf numFmtId="164" fontId="28" fillId="0" borderId="15" xfId="44" applyNumberFormat="1" applyFont="1" applyBorder="1" applyAlignment="1">
      <alignment horizontal="right"/>
    </xf>
    <xf numFmtId="43" fontId="44" fillId="0" borderId="0" xfId="44" applyNumberFormat="1" applyFont="1" applyFill="1" applyAlignment="1">
      <alignment horizontal="right"/>
    </xf>
    <xf numFmtId="7" fontId="45" fillId="0" borderId="0" xfId="59" applyNumberFormat="1" applyFont="1" applyFill="1">
      <alignment/>
      <protection/>
    </xf>
    <xf numFmtId="38" fontId="45" fillId="0" borderId="0" xfId="59" applyNumberFormat="1" applyFont="1">
      <alignment/>
      <protection/>
    </xf>
    <xf numFmtId="164" fontId="25" fillId="0" borderId="0" xfId="44" applyNumberFormat="1" applyFont="1" applyFill="1" applyAlignment="1">
      <alignment horizontal="right"/>
    </xf>
    <xf numFmtId="7" fontId="25" fillId="0" borderId="0" xfId="59" applyNumberFormat="1" applyFont="1" applyFill="1" applyBorder="1" applyAlignment="1">
      <alignment horizontal="left"/>
      <protection/>
    </xf>
    <xf numFmtId="38" fontId="25" fillId="0" borderId="0" xfId="44" applyNumberFormat="1" applyFont="1" applyFill="1" applyBorder="1" applyAlignment="1">
      <alignment horizontal="right"/>
    </xf>
    <xf numFmtId="6" fontId="28" fillId="0" borderId="15" xfId="44" applyNumberFormat="1" applyFont="1" applyFill="1" applyBorder="1" applyAlignment="1">
      <alignment horizontal="right"/>
    </xf>
    <xf numFmtId="43" fontId="28" fillId="0" borderId="15" xfId="44" applyNumberFormat="1" applyFont="1" applyBorder="1" applyAlignment="1">
      <alignment horizontal="right"/>
    </xf>
    <xf numFmtId="0" fontId="32" fillId="0" borderId="0" xfId="59" applyNumberFormat="1" applyFont="1" applyAlignment="1">
      <alignment horizontal="left" vertical="center" wrapText="1"/>
      <protection/>
    </xf>
    <xf numFmtId="0" fontId="32" fillId="0" borderId="0" xfId="59" applyNumberFormat="1" applyFont="1" applyAlignment="1">
      <alignment horizontal="center" vertical="center" wrapText="1"/>
      <protection/>
    </xf>
    <xf numFmtId="43" fontId="36" fillId="0" borderId="0" xfId="44" applyFont="1" applyAlignment="1">
      <alignment/>
    </xf>
    <xf numFmtId="164" fontId="28" fillId="0" borderId="15" xfId="44" applyNumberFormat="1" applyFont="1" applyFill="1" applyBorder="1" applyAlignment="1">
      <alignment horizontal="right"/>
    </xf>
    <xf numFmtId="43" fontId="28" fillId="0" borderId="0" xfId="44" applyFont="1" applyFill="1" applyBorder="1" applyAlignment="1">
      <alignment horizontal="right"/>
    </xf>
    <xf numFmtId="0" fontId="32" fillId="0" borderId="0" xfId="59" applyFont="1" applyAlignment="1">
      <alignment horizontal="left" vertical="center" wrapText="1"/>
      <protection/>
    </xf>
    <xf numFmtId="38" fontId="32" fillId="0" borderId="0" xfId="59" applyNumberFormat="1" applyFont="1">
      <alignment/>
      <protection/>
    </xf>
    <xf numFmtId="0" fontId="32" fillId="0" borderId="0" xfId="60" applyFont="1">
      <alignment/>
      <protection/>
    </xf>
    <xf numFmtId="0" fontId="46" fillId="0" borderId="0" xfId="60" applyFont="1" applyAlignment="1">
      <alignment horizontal="center" vertical="center" wrapText="1"/>
      <protection/>
    </xf>
    <xf numFmtId="0" fontId="46" fillId="0" borderId="0" xfId="60" applyFont="1" applyAlignment="1">
      <alignment horizontal="right"/>
      <protection/>
    </xf>
    <xf numFmtId="0" fontId="32" fillId="0" borderId="0" xfId="60" applyFont="1" applyAlignment="1">
      <alignment horizontal="center"/>
      <protection/>
    </xf>
    <xf numFmtId="38" fontId="32" fillId="0" borderId="0" xfId="60" applyNumberFormat="1" applyFont="1">
      <alignment/>
      <protection/>
    </xf>
    <xf numFmtId="0" fontId="46" fillId="0" borderId="0" xfId="60" applyFont="1" applyBorder="1" applyAlignment="1">
      <alignment horizontal="right"/>
      <protection/>
    </xf>
    <xf numFmtId="0" fontId="46" fillId="0" borderId="0" xfId="60" applyFont="1" applyAlignment="1">
      <alignment horizontal="center"/>
      <protection/>
    </xf>
    <xf numFmtId="5" fontId="47" fillId="0" borderId="0" xfId="60" applyNumberFormat="1" applyFont="1" applyAlignment="1">
      <alignment horizontal="right"/>
      <protection/>
    </xf>
    <xf numFmtId="5" fontId="32" fillId="0" borderId="0" xfId="60" applyNumberFormat="1" applyFont="1" applyFill="1" applyAlignment="1">
      <alignment horizontal="center"/>
      <protection/>
    </xf>
    <xf numFmtId="5" fontId="32" fillId="0" borderId="0" xfId="60" applyNumberFormat="1" applyFont="1" applyAlignment="1">
      <alignment horizontal="center"/>
      <protection/>
    </xf>
    <xf numFmtId="0" fontId="36" fillId="0" borderId="0" xfId="60" applyFont="1">
      <alignment/>
      <protection/>
    </xf>
    <xf numFmtId="38" fontId="36" fillId="0" borderId="0" xfId="60" applyNumberFormat="1" applyFont="1">
      <alignment/>
      <protection/>
    </xf>
    <xf numFmtId="0" fontId="47" fillId="0" borderId="0" xfId="59" applyFont="1" applyAlignment="1">
      <alignment horizontal="right"/>
      <protection/>
    </xf>
    <xf numFmtId="5" fontId="32" fillId="0" borderId="0" xfId="59" applyNumberFormat="1" applyFont="1" applyBorder="1">
      <alignment/>
      <protection/>
    </xf>
    <xf numFmtId="5" fontId="32" fillId="0" borderId="0" xfId="59" applyNumberFormat="1" applyFont="1" applyBorder="1" applyAlignment="1">
      <alignment horizontal="center"/>
      <protection/>
    </xf>
    <xf numFmtId="0" fontId="32" fillId="0" borderId="0" xfId="59" applyFont="1">
      <alignment/>
      <protection/>
    </xf>
    <xf numFmtId="166" fontId="34" fillId="0" borderId="0" xfId="44" applyNumberFormat="1" applyFont="1" applyAlignment="1">
      <alignment horizontal="center"/>
    </xf>
    <xf numFmtId="43" fontId="48" fillId="0" borderId="0" xfId="59" applyNumberFormat="1" applyFont="1" applyBorder="1">
      <alignment/>
      <protection/>
    </xf>
    <xf numFmtId="166" fontId="22" fillId="0" borderId="0" xfId="44" applyNumberFormat="1" applyFont="1" applyAlignment="1">
      <alignment horizontal="left"/>
    </xf>
    <xf numFmtId="166" fontId="36" fillId="0" borderId="0" xfId="44" applyNumberFormat="1" applyFont="1" applyAlignment="1">
      <alignment horizontal="centerContinuous"/>
    </xf>
    <xf numFmtId="43" fontId="36" fillId="0" borderId="0" xfId="59" applyNumberFormat="1" applyFont="1" applyBorder="1">
      <alignment/>
      <protection/>
    </xf>
    <xf numFmtId="166" fontId="22" fillId="0" borderId="0" xfId="44" applyNumberFormat="1" applyFont="1" applyAlignment="1">
      <alignment horizontal="center"/>
    </xf>
    <xf numFmtId="43" fontId="22" fillId="0" borderId="0" xfId="59" applyNumberFormat="1" applyFont="1" applyBorder="1">
      <alignment/>
      <protection/>
    </xf>
    <xf numFmtId="166" fontId="28" fillId="0" borderId="0" xfId="44" applyNumberFormat="1" applyFont="1" applyFill="1" applyAlignment="1">
      <alignment horizontal="centerContinuous"/>
    </xf>
    <xf numFmtId="43" fontId="37" fillId="0" borderId="0" xfId="59" applyNumberFormat="1" applyFont="1" applyBorder="1">
      <alignment/>
      <protection/>
    </xf>
    <xf numFmtId="43" fontId="28" fillId="0" borderId="0" xfId="59" applyNumberFormat="1" applyFont="1" applyBorder="1" applyAlignment="1">
      <alignment horizontal="left"/>
      <protection/>
    </xf>
    <xf numFmtId="166" fontId="28" fillId="0" borderId="0" xfId="44" applyNumberFormat="1" applyFont="1" applyAlignment="1">
      <alignment horizontal="left"/>
    </xf>
    <xf numFmtId="166" fontId="25" fillId="0" borderId="0" xfId="44" applyNumberFormat="1" applyFont="1" applyAlignment="1">
      <alignment/>
    </xf>
    <xf numFmtId="166" fontId="25" fillId="0" borderId="0" xfId="44" applyNumberFormat="1" applyFont="1" applyFill="1" applyAlignment="1">
      <alignment/>
    </xf>
    <xf numFmtId="166" fontId="25" fillId="0" borderId="0" xfId="44" applyNumberFormat="1" applyFont="1" applyAlignment="1">
      <alignment horizontal="left"/>
    </xf>
    <xf numFmtId="41" fontId="25" fillId="0" borderId="0" xfId="44" applyNumberFormat="1" applyFont="1" applyBorder="1" applyAlignment="1">
      <alignment horizontal="right"/>
    </xf>
    <xf numFmtId="38" fontId="25" fillId="0" borderId="0" xfId="44" applyNumberFormat="1" applyFont="1" applyFill="1" applyAlignment="1">
      <alignment/>
    </xf>
    <xf numFmtId="166" fontId="28" fillId="0" borderId="0" xfId="44" applyNumberFormat="1" applyFont="1" applyAlignment="1">
      <alignment horizontal="center"/>
    </xf>
    <xf numFmtId="43" fontId="28" fillId="0" borderId="0" xfId="44" applyNumberFormat="1" applyFont="1" applyFill="1" applyAlignment="1">
      <alignment/>
    </xf>
    <xf numFmtId="43" fontId="28" fillId="0" borderId="0" xfId="44" applyNumberFormat="1" applyFont="1" applyAlignment="1">
      <alignment/>
    </xf>
    <xf numFmtId="43" fontId="25" fillId="0" borderId="0" xfId="44" applyFont="1" applyAlignment="1">
      <alignment/>
    </xf>
    <xf numFmtId="43" fontId="28" fillId="0" borderId="0" xfId="44" applyNumberFormat="1" applyFont="1" applyBorder="1" applyAlignment="1">
      <alignment/>
    </xf>
    <xf numFmtId="43" fontId="25" fillId="0" borderId="0" xfId="44" applyFont="1" applyBorder="1" applyAlignment="1">
      <alignment/>
    </xf>
    <xf numFmtId="166" fontId="25" fillId="0" borderId="0" xfId="44" applyNumberFormat="1" applyFont="1" applyAlignment="1">
      <alignment/>
    </xf>
    <xf numFmtId="43" fontId="44" fillId="0" borderId="0" xfId="44" applyNumberFormat="1" applyFont="1" applyFill="1" applyAlignment="1">
      <alignment/>
    </xf>
    <xf numFmtId="43" fontId="45" fillId="0" borderId="0" xfId="44" applyFont="1" applyFill="1" applyAlignment="1">
      <alignment/>
    </xf>
    <xf numFmtId="43" fontId="45" fillId="0" borderId="0" xfId="59" applyNumberFormat="1" applyFont="1" applyBorder="1">
      <alignment/>
      <protection/>
    </xf>
    <xf numFmtId="6" fontId="28" fillId="0" borderId="15" xfId="44" applyNumberFormat="1" applyFont="1" applyBorder="1" applyAlignment="1">
      <alignment/>
    </xf>
    <xf numFmtId="43" fontId="28" fillId="0" borderId="15" xfId="44" applyNumberFormat="1" applyFont="1" applyBorder="1" applyAlignment="1">
      <alignment/>
    </xf>
    <xf numFmtId="166" fontId="25" fillId="0" borderId="0" xfId="44" applyNumberFormat="1" applyFont="1" applyBorder="1" applyAlignment="1">
      <alignment/>
    </xf>
    <xf numFmtId="5" fontId="32" fillId="0" borderId="0" xfId="44" applyNumberFormat="1" applyFont="1" applyBorder="1" applyAlignment="1">
      <alignment/>
    </xf>
    <xf numFmtId="166" fontId="32" fillId="0" borderId="0" xfId="44" applyNumberFormat="1" applyFont="1" applyAlignment="1">
      <alignment horizontal="left"/>
    </xf>
    <xf numFmtId="166" fontId="32" fillId="0" borderId="0" xfId="44" applyNumberFormat="1" applyFont="1" applyAlignment="1">
      <alignment/>
    </xf>
    <xf numFmtId="166" fontId="32" fillId="0" borderId="0" xfId="44" applyNumberFormat="1" applyFont="1" applyBorder="1" applyAlignment="1">
      <alignment/>
    </xf>
    <xf numFmtId="43" fontId="32" fillId="0" borderId="0" xfId="59" applyNumberFormat="1" applyFont="1" applyBorder="1">
      <alignment/>
      <protection/>
    </xf>
    <xf numFmtId="166" fontId="36" fillId="0" borderId="0" xfId="44" applyNumberFormat="1" applyFont="1" applyAlignment="1">
      <alignment/>
    </xf>
    <xf numFmtId="164" fontId="25" fillId="0" borderId="0" xfId="44" applyNumberFormat="1" applyFont="1" applyAlignment="1">
      <alignment/>
    </xf>
    <xf numFmtId="0" fontId="34" fillId="0" borderId="0" xfId="59" applyFont="1" applyBorder="1" applyAlignment="1">
      <alignment horizontal="centerContinuous"/>
      <protection/>
    </xf>
    <xf numFmtId="43" fontId="34" fillId="0" borderId="0" xfId="44" applyFont="1" applyFill="1" applyAlignment="1">
      <alignment horizontal="centerContinuous"/>
    </xf>
    <xf numFmtId="43" fontId="34" fillId="0" borderId="0" xfId="44" applyFont="1" applyBorder="1" applyAlignment="1">
      <alignment horizontal="centerContinuous"/>
    </xf>
    <xf numFmtId="43" fontId="42" fillId="0" borderId="0" xfId="44" applyFont="1" applyBorder="1" applyAlignment="1">
      <alignment horizontal="centerContinuous"/>
    </xf>
    <xf numFmtId="43" fontId="42" fillId="0" borderId="0" xfId="44" applyFont="1" applyBorder="1" applyAlignment="1">
      <alignment/>
    </xf>
    <xf numFmtId="0" fontId="42" fillId="0" borderId="0" xfId="59" applyFont="1" applyBorder="1">
      <alignment/>
      <protection/>
    </xf>
    <xf numFmtId="43" fontId="21" fillId="0" borderId="0" xfId="44" applyFont="1" applyFill="1" applyAlignment="1">
      <alignment horizontal="centerContinuous"/>
    </xf>
    <xf numFmtId="43" fontId="25" fillId="0" borderId="0" xfId="44" applyFont="1" applyBorder="1" applyAlignment="1">
      <alignment horizontal="centerContinuous"/>
    </xf>
    <xf numFmtId="0" fontId="22" fillId="0" borderId="0" xfId="59" applyFont="1" applyBorder="1" applyAlignment="1">
      <alignment horizontal="centerContinuous"/>
      <protection/>
    </xf>
    <xf numFmtId="43" fontId="22" fillId="0" borderId="0" xfId="44" applyFont="1" applyFill="1" applyAlignment="1">
      <alignment horizontal="centerContinuous"/>
    </xf>
    <xf numFmtId="43" fontId="22" fillId="0" borderId="0" xfId="44" applyFont="1" applyBorder="1" applyAlignment="1">
      <alignment horizontal="centerContinuous"/>
    </xf>
    <xf numFmtId="43" fontId="36" fillId="0" borderId="0" xfId="44" applyFont="1" applyBorder="1" applyAlignment="1">
      <alignment horizontal="centerContinuous"/>
    </xf>
    <xf numFmtId="0" fontId="25" fillId="0" borderId="0" xfId="59" applyFont="1" applyBorder="1" applyAlignment="1">
      <alignment horizontal="centerContinuous"/>
      <protection/>
    </xf>
    <xf numFmtId="0" fontId="28" fillId="0" borderId="0" xfId="59" applyFont="1" applyBorder="1" applyAlignment="1">
      <alignment horizontal="center" wrapText="1"/>
      <protection/>
    </xf>
    <xf numFmtId="43" fontId="25" fillId="0" borderId="0" xfId="44" applyFont="1" applyFill="1" applyAlignment="1">
      <alignment/>
    </xf>
    <xf numFmtId="43" fontId="25" fillId="0" borderId="0" xfId="44" applyFont="1" applyBorder="1" applyAlignment="1">
      <alignment horizontal="left" wrapText="1"/>
    </xf>
    <xf numFmtId="0" fontId="25" fillId="0" borderId="0" xfId="59" applyFont="1" applyBorder="1" applyAlignment="1">
      <alignment horizontal="right"/>
      <protection/>
    </xf>
    <xf numFmtId="38" fontId="25" fillId="0" borderId="0" xfId="59" applyNumberFormat="1" applyFont="1" applyBorder="1" applyAlignment="1">
      <alignment horizontal="right"/>
      <protection/>
    </xf>
    <xf numFmtId="38" fontId="28" fillId="0" borderId="0" xfId="59" applyNumberFormat="1" applyFont="1" applyBorder="1">
      <alignment/>
      <protection/>
    </xf>
    <xf numFmtId="164" fontId="28" fillId="0" borderId="14" xfId="44" applyNumberFormat="1" applyFont="1" applyBorder="1" applyAlignment="1">
      <alignment horizontal="right"/>
    </xf>
    <xf numFmtId="38" fontId="28" fillId="0" borderId="0" xfId="59" applyNumberFormat="1" applyFont="1" applyBorder="1" applyAlignment="1">
      <alignment horizontal="center" wrapText="1"/>
      <protection/>
    </xf>
    <xf numFmtId="43" fontId="44" fillId="0" borderId="0" xfId="44" applyFont="1" applyBorder="1" applyAlignment="1">
      <alignment horizontal="right"/>
    </xf>
    <xf numFmtId="43" fontId="45" fillId="0" borderId="0" xfId="44" applyFont="1" applyFill="1" applyAlignment="1">
      <alignment horizontal="right"/>
    </xf>
    <xf numFmtId="43" fontId="41" fillId="0" borderId="0" xfId="44" applyFont="1" applyBorder="1" applyAlignment="1">
      <alignment horizontal="right"/>
    </xf>
    <xf numFmtId="38" fontId="45" fillId="0" borderId="0" xfId="59" applyNumberFormat="1" applyFont="1" applyBorder="1">
      <alignment/>
      <protection/>
    </xf>
    <xf numFmtId="43" fontId="45" fillId="0" borderId="0" xfId="44" applyFont="1" applyBorder="1" applyAlignment="1">
      <alignment horizontal="right"/>
    </xf>
    <xf numFmtId="38" fontId="45" fillId="0" borderId="0" xfId="59" applyNumberFormat="1" applyFont="1" applyBorder="1" applyAlignment="1">
      <alignment horizontal="right"/>
      <protection/>
    </xf>
    <xf numFmtId="43" fontId="28" fillId="0" borderId="14" xfId="44" applyNumberFormat="1" applyFont="1" applyFill="1" applyBorder="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My%20Documents\EXCEL\Miscellaneous%20-%20open\2018%20Financial%20Statements\3Q18\3Q18%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2)"/>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2">
          <cell r="J22">
            <v>9254008</v>
          </cell>
        </row>
        <row r="27">
          <cell r="J27">
            <v>1204473</v>
          </cell>
        </row>
        <row r="31">
          <cell r="J31">
            <v>1096460</v>
          </cell>
        </row>
        <row r="35">
          <cell r="J35">
            <v>59278</v>
          </cell>
        </row>
        <row r="43">
          <cell r="J43">
            <v>118695</v>
          </cell>
        </row>
        <row r="51">
          <cell r="J51">
            <v>13130</v>
          </cell>
        </row>
        <row r="63">
          <cell r="I63">
            <v>-176991</v>
          </cell>
        </row>
        <row r="64">
          <cell r="I64">
            <v>-64351</v>
          </cell>
        </row>
        <row r="65">
          <cell r="I65">
            <v>-657</v>
          </cell>
        </row>
        <row r="67">
          <cell r="I67">
            <v>-2731553</v>
          </cell>
        </row>
        <row r="68">
          <cell r="I68">
            <v>-1054657</v>
          </cell>
        </row>
        <row r="69">
          <cell r="I69">
            <v>-9559</v>
          </cell>
        </row>
        <row r="120">
          <cell r="J120">
            <v>-114144</v>
          </cell>
        </row>
        <row r="124">
          <cell r="J124">
            <v>-5372</v>
          </cell>
        </row>
        <row r="127">
          <cell r="J127">
            <v>-8460</v>
          </cell>
        </row>
        <row r="136">
          <cell r="J136">
            <v>-150038</v>
          </cell>
        </row>
        <row r="160">
          <cell r="J160">
            <v>-125188</v>
          </cell>
        </row>
        <row r="163">
          <cell r="J163">
            <v>-707148</v>
          </cell>
        </row>
        <row r="166">
          <cell r="J166">
            <v>-96362</v>
          </cell>
        </row>
        <row r="169">
          <cell r="J169">
            <v>-277093</v>
          </cell>
        </row>
        <row r="175">
          <cell r="J175">
            <v>-54115</v>
          </cell>
        </row>
        <row r="185">
          <cell r="H185">
            <v>4945</v>
          </cell>
        </row>
        <row r="189">
          <cell r="G189">
            <v>-42175</v>
          </cell>
        </row>
        <row r="202">
          <cell r="G202">
            <v>15</v>
          </cell>
          <cell r="I202">
            <v>1256</v>
          </cell>
        </row>
        <row r="203">
          <cell r="G203">
            <v>18</v>
          </cell>
          <cell r="I203">
            <v>3635</v>
          </cell>
        </row>
        <row r="205">
          <cell r="G205">
            <v>9741</v>
          </cell>
          <cell r="I205">
            <v>74004</v>
          </cell>
        </row>
        <row r="206">
          <cell r="G206">
            <v>3808</v>
          </cell>
          <cell r="I206">
            <v>28109</v>
          </cell>
        </row>
        <row r="207">
          <cell r="G207">
            <v>19</v>
          </cell>
          <cell r="I207">
            <v>860</v>
          </cell>
        </row>
        <row r="209">
          <cell r="G209">
            <v>-1434182</v>
          </cell>
          <cell r="I209">
            <v>-4359496</v>
          </cell>
        </row>
        <row r="210">
          <cell r="G210">
            <v>-556337</v>
          </cell>
          <cell r="I210">
            <v>-1669088</v>
          </cell>
        </row>
        <row r="211">
          <cell r="G211">
            <v>-5182</v>
          </cell>
          <cell r="I211">
            <v>-15219</v>
          </cell>
        </row>
        <row r="246">
          <cell r="H246">
            <v>-56914</v>
          </cell>
          <cell r="J246">
            <v>-153460</v>
          </cell>
        </row>
        <row r="253">
          <cell r="H253">
            <v>2631</v>
          </cell>
          <cell r="J253">
            <v>4998</v>
          </cell>
        </row>
        <row r="256">
          <cell r="H256">
            <v>-3686</v>
          </cell>
          <cell r="J256">
            <v>-11089</v>
          </cell>
        </row>
        <row r="269">
          <cell r="G269">
            <v>-161</v>
          </cell>
          <cell r="I269">
            <v>-998</v>
          </cell>
        </row>
        <row r="270">
          <cell r="G270">
            <v>-20</v>
          </cell>
          <cell r="I270">
            <v>-653</v>
          </cell>
        </row>
        <row r="272">
          <cell r="G272">
            <v>0</v>
          </cell>
          <cell r="I272">
            <v>-1395</v>
          </cell>
        </row>
        <row r="274">
          <cell r="H274">
            <v>-181</v>
          </cell>
          <cell r="J274">
            <v>-3046</v>
          </cell>
        </row>
        <row r="355">
          <cell r="H355">
            <v>-4</v>
          </cell>
          <cell r="J355">
            <v>-486</v>
          </cell>
        </row>
        <row r="359">
          <cell r="H359">
            <v>-1170</v>
          </cell>
          <cell r="J359">
            <v>-9078</v>
          </cell>
        </row>
        <row r="363">
          <cell r="H363">
            <v>162056</v>
          </cell>
          <cell r="J363">
            <v>495571</v>
          </cell>
        </row>
        <row r="365">
          <cell r="H365">
            <v>160882</v>
          </cell>
          <cell r="J365">
            <v>486007</v>
          </cell>
        </row>
        <row r="368">
          <cell r="H368">
            <v>7023</v>
          </cell>
          <cell r="J368">
            <v>32410</v>
          </cell>
        </row>
        <row r="370">
          <cell r="H370">
            <v>4085</v>
          </cell>
          <cell r="J370">
            <v>11735</v>
          </cell>
        </row>
        <row r="374">
          <cell r="H374">
            <v>7877</v>
          </cell>
          <cell r="J374">
            <v>27574</v>
          </cell>
        </row>
        <row r="376">
          <cell r="H376">
            <v>18985</v>
          </cell>
          <cell r="J376">
            <v>71719</v>
          </cell>
        </row>
        <row r="600">
          <cell r="H600">
            <v>833790</v>
          </cell>
          <cell r="J600">
            <v>1396173</v>
          </cell>
        </row>
      </sheetData>
      <sheetData sheetId="13">
        <row r="9">
          <cell r="B9">
            <v>40500</v>
          </cell>
          <cell r="C9">
            <v>285395</v>
          </cell>
          <cell r="D9">
            <v>135819</v>
          </cell>
        </row>
        <row r="10">
          <cell r="B10">
            <v>130600</v>
          </cell>
          <cell r="C10">
            <v>47009</v>
          </cell>
          <cell r="D10">
            <v>0</v>
          </cell>
        </row>
        <row r="11">
          <cell r="B11">
            <v>0</v>
          </cell>
          <cell r="C11">
            <v>0</v>
          </cell>
          <cell r="D11">
            <v>0</v>
          </cell>
        </row>
        <row r="16">
          <cell r="B16">
            <v>110897</v>
          </cell>
          <cell r="C16">
            <v>85858</v>
          </cell>
          <cell r="D16">
            <v>0</v>
          </cell>
        </row>
        <row r="17">
          <cell r="B17">
            <v>357610</v>
          </cell>
          <cell r="C17">
            <v>14142</v>
          </cell>
          <cell r="D17">
            <v>0</v>
          </cell>
        </row>
        <row r="18">
          <cell r="B18">
            <v>0</v>
          </cell>
          <cell r="C18">
            <v>0</v>
          </cell>
          <cell r="D18">
            <v>0</v>
          </cell>
        </row>
      </sheetData>
      <sheetData sheetId="14">
        <row r="12">
          <cell r="E12">
            <v>164283</v>
          </cell>
        </row>
        <row r="19">
          <cell r="E19">
            <v>126295</v>
          </cell>
        </row>
        <row r="22">
          <cell r="B22">
            <v>32715</v>
          </cell>
          <cell r="C22">
            <v>97278</v>
          </cell>
          <cell r="D22">
            <v>39068</v>
          </cell>
        </row>
        <row r="23">
          <cell r="B23">
            <v>105494</v>
          </cell>
          <cell r="C23">
            <v>16023</v>
          </cell>
          <cell r="D23">
            <v>0</v>
          </cell>
        </row>
        <row r="24">
          <cell r="B24">
            <v>0</v>
          </cell>
          <cell r="C24">
            <v>0</v>
          </cell>
          <cell r="D24">
            <v>0</v>
          </cell>
        </row>
      </sheetData>
      <sheetData sheetId="15">
        <row r="9">
          <cell r="E9">
            <v>102808</v>
          </cell>
          <cell r="K9">
            <v>15201</v>
          </cell>
        </row>
        <row r="10">
          <cell r="E10">
            <v>0</v>
          </cell>
          <cell r="K10">
            <v>650</v>
          </cell>
        </row>
        <row r="11">
          <cell r="E11">
            <v>0</v>
          </cell>
          <cell r="K11">
            <v>0</v>
          </cell>
        </row>
        <row r="12">
          <cell r="C12">
            <v>5220</v>
          </cell>
          <cell r="I12">
            <v>10631</v>
          </cell>
        </row>
        <row r="15">
          <cell r="E15">
            <v>606083</v>
          </cell>
          <cell r="K15">
            <v>85652</v>
          </cell>
        </row>
        <row r="16">
          <cell r="E16">
            <v>244875</v>
          </cell>
          <cell r="K16">
            <v>49763</v>
          </cell>
        </row>
        <row r="17">
          <cell r="E17">
            <v>0</v>
          </cell>
          <cell r="K17">
            <v>0</v>
          </cell>
        </row>
        <row r="18">
          <cell r="C18">
            <v>47417</v>
          </cell>
          <cell r="I18">
            <v>87998</v>
          </cell>
        </row>
        <row r="21">
          <cell r="E21">
            <v>139041</v>
          </cell>
          <cell r="K21">
            <v>20671</v>
          </cell>
        </row>
        <row r="22">
          <cell r="E22">
            <v>59339</v>
          </cell>
          <cell r="K22">
            <v>17299</v>
          </cell>
        </row>
        <row r="23">
          <cell r="E23">
            <v>0</v>
          </cell>
          <cell r="K23">
            <v>0</v>
          </cell>
        </row>
        <row r="24">
          <cell r="C24">
            <v>17456</v>
          </cell>
          <cell r="I24">
            <v>20514</v>
          </cell>
        </row>
        <row r="30">
          <cell r="C30">
            <v>70093</v>
          </cell>
          <cell r="E30">
            <v>1152146</v>
          </cell>
          <cell r="I30">
            <v>119143</v>
          </cell>
        </row>
      </sheetData>
      <sheetData sheetId="16">
        <row r="9">
          <cell r="E9">
            <v>333665</v>
          </cell>
          <cell r="K9">
            <v>60118</v>
          </cell>
        </row>
        <row r="10">
          <cell r="E10">
            <v>14128</v>
          </cell>
          <cell r="K10">
            <v>5940</v>
          </cell>
        </row>
        <row r="11">
          <cell r="E11">
            <v>0</v>
          </cell>
          <cell r="K11">
            <v>0</v>
          </cell>
        </row>
        <row r="12">
          <cell r="C12">
            <v>26115</v>
          </cell>
          <cell r="I12">
            <v>39943</v>
          </cell>
        </row>
        <row r="15">
          <cell r="E15">
            <v>2330593</v>
          </cell>
          <cell r="K15">
            <v>164511</v>
          </cell>
        </row>
        <row r="16">
          <cell r="E16">
            <v>459492</v>
          </cell>
          <cell r="K16">
            <v>120750</v>
          </cell>
        </row>
        <row r="17">
          <cell r="E17">
            <v>0</v>
          </cell>
          <cell r="K17">
            <v>0</v>
          </cell>
        </row>
        <row r="18">
          <cell r="C18">
            <v>173957</v>
          </cell>
          <cell r="I18">
            <v>111304</v>
          </cell>
        </row>
        <row r="21">
          <cell r="E21">
            <v>147011</v>
          </cell>
          <cell r="K21">
            <v>21102</v>
          </cell>
        </row>
        <row r="22">
          <cell r="E22">
            <v>132975</v>
          </cell>
          <cell r="K22">
            <v>21941</v>
          </cell>
        </row>
        <row r="23">
          <cell r="E23">
            <v>0</v>
          </cell>
          <cell r="K23">
            <v>0</v>
          </cell>
        </row>
        <row r="24">
          <cell r="C24">
            <v>28092</v>
          </cell>
          <cell r="I24">
            <v>14951</v>
          </cell>
        </row>
        <row r="30">
          <cell r="C30">
            <v>228164</v>
          </cell>
          <cell r="E30">
            <v>3417864</v>
          </cell>
          <cell r="I30">
            <v>166198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0"/>
  <sheetViews>
    <sheetView tabSelected="1" zoomScalePageLayoutView="0" workbookViewId="0" topLeftCell="A1">
      <selection activeCell="A1" sqref="A1:E1"/>
    </sheetView>
  </sheetViews>
  <sheetFormatPr defaultColWidth="15.7109375" defaultRowHeight="15" customHeight="1"/>
  <cols>
    <col min="1" max="1" width="52.57421875" style="11" customWidth="1"/>
    <col min="2" max="3" width="15.7109375" style="44" customWidth="1"/>
    <col min="4" max="4" width="17.28125" style="44" customWidth="1"/>
    <col min="5" max="5" width="20.57421875" style="44" bestFit="1" customWidth="1"/>
    <col min="6" max="6" width="16.8515625" style="11" bestFit="1" customWidth="1"/>
    <col min="7" max="16384" width="15.7109375" style="11" customWidth="1"/>
  </cols>
  <sheetData>
    <row r="1" spans="1:5" s="2" customFormat="1" ht="30" customHeight="1">
      <c r="A1" s="1" t="s">
        <v>0</v>
      </c>
      <c r="B1" s="1"/>
      <c r="C1" s="1"/>
      <c r="D1" s="1"/>
      <c r="E1" s="1"/>
    </row>
    <row r="2" spans="1:5" s="2" customFormat="1" ht="15" customHeight="1">
      <c r="A2" s="3"/>
      <c r="B2" s="3"/>
      <c r="C2" s="3"/>
      <c r="D2" s="3"/>
      <c r="E2" s="3"/>
    </row>
    <row r="3" spans="1:5" s="5" customFormat="1" ht="15" customHeight="1">
      <c r="A3" s="4" t="s">
        <v>1</v>
      </c>
      <c r="B3" s="4"/>
      <c r="C3" s="4"/>
      <c r="D3" s="4"/>
      <c r="E3" s="4"/>
    </row>
    <row r="4" spans="1:5" s="5" customFormat="1" ht="15" customHeight="1">
      <c r="A4" s="6" t="s">
        <v>2</v>
      </c>
      <c r="B4" s="6"/>
      <c r="C4" s="6"/>
      <c r="D4" s="6"/>
      <c r="E4" s="6"/>
    </row>
    <row r="5" spans="1:5" s="5" customFormat="1" ht="15" customHeight="1">
      <c r="A5" s="7"/>
      <c r="B5" s="8"/>
      <c r="C5" s="8"/>
      <c r="D5" s="8"/>
      <c r="E5" s="8"/>
    </row>
    <row r="6" spans="1:5" ht="45" customHeight="1">
      <c r="A6" s="9"/>
      <c r="B6" s="10" t="s">
        <v>3</v>
      </c>
      <c r="C6" s="10" t="s">
        <v>4</v>
      </c>
      <c r="D6" s="10" t="s">
        <v>5</v>
      </c>
      <c r="E6" s="11"/>
    </row>
    <row r="7" spans="1:5" ht="15" customHeight="1">
      <c r="A7" s="12" t="s">
        <v>6</v>
      </c>
      <c r="B7" s="13"/>
      <c r="C7" s="13"/>
      <c r="D7" s="13"/>
      <c r="E7" s="11"/>
    </row>
    <row r="8" spans="1:5" ht="15" customHeight="1">
      <c r="A8" s="14" t="s">
        <v>7</v>
      </c>
      <c r="B8" s="15">
        <f>'[1]TB - Rounded'!J27</f>
        <v>1204473</v>
      </c>
      <c r="C8" s="16">
        <v>0</v>
      </c>
      <c r="D8" s="15">
        <f>SUM(B8:C8)</f>
        <v>1204473</v>
      </c>
      <c r="E8" s="11"/>
    </row>
    <row r="9" spans="1:5" ht="15" customHeight="1">
      <c r="A9" s="14" t="s">
        <v>8</v>
      </c>
      <c r="B9" s="17">
        <f>'[1]TB - Rounded'!J31</f>
        <v>1096460</v>
      </c>
      <c r="C9" s="16">
        <v>0</v>
      </c>
      <c r="D9" s="17">
        <f>SUM(B9:C9)</f>
        <v>1096460</v>
      </c>
      <c r="E9" s="11"/>
    </row>
    <row r="10" spans="1:5" ht="15" customHeight="1">
      <c r="A10" s="14" t="s">
        <v>9</v>
      </c>
      <c r="B10" s="17">
        <f>'[1]TB - Rounded'!J22</f>
        <v>9254008</v>
      </c>
      <c r="C10" s="16">
        <v>0</v>
      </c>
      <c r="D10" s="17">
        <f>SUM(B10:C10)</f>
        <v>9254008</v>
      </c>
      <c r="E10" s="11"/>
    </row>
    <row r="11" spans="1:5" ht="15" customHeight="1">
      <c r="A11" s="14" t="s">
        <v>10</v>
      </c>
      <c r="B11" s="17">
        <v>71125</v>
      </c>
      <c r="C11" s="17">
        <f>B11</f>
        <v>71125</v>
      </c>
      <c r="D11" s="18">
        <v>0</v>
      </c>
      <c r="E11" s="11"/>
    </row>
    <row r="12" spans="1:5" ht="15" customHeight="1">
      <c r="A12" s="14" t="s">
        <v>11</v>
      </c>
      <c r="B12" s="19">
        <f>'Equity YTD-4'!B35</f>
        <v>59278</v>
      </c>
      <c r="C12" s="16">
        <v>0</v>
      </c>
      <c r="D12" s="17">
        <f>SUM(B12:C12)</f>
        <v>59278</v>
      </c>
      <c r="E12" s="11"/>
    </row>
    <row r="13" spans="1:5" ht="15" customHeight="1">
      <c r="A13" s="14" t="s">
        <v>12</v>
      </c>
      <c r="B13" s="17">
        <f>92251-14033</f>
        <v>78218</v>
      </c>
      <c r="C13" s="17">
        <f>B13</f>
        <v>78218</v>
      </c>
      <c r="D13" s="16">
        <f>B13-C13</f>
        <v>0</v>
      </c>
      <c r="E13" s="11"/>
    </row>
    <row r="14" spans="1:5" ht="15" customHeight="1">
      <c r="A14" s="14" t="s">
        <v>13</v>
      </c>
      <c r="B14" s="19">
        <f>14419-4533+'[1]TB - Rounded'!J51</f>
        <v>23016</v>
      </c>
      <c r="C14" s="19">
        <f>14419-4533</f>
        <v>9886</v>
      </c>
      <c r="D14" s="17">
        <f>B14-C14</f>
        <v>13130</v>
      </c>
      <c r="E14" s="20"/>
    </row>
    <row r="15" spans="1:5" ht="15" customHeight="1">
      <c r="A15" s="14" t="s">
        <v>14</v>
      </c>
      <c r="B15" s="19">
        <f>17949-816</f>
        <v>17133</v>
      </c>
      <c r="C15" s="19">
        <f>B15</f>
        <v>17133</v>
      </c>
      <c r="D15" s="16">
        <f>B15-C15</f>
        <v>0</v>
      </c>
      <c r="E15" s="20"/>
    </row>
    <row r="16" spans="1:5" ht="15" customHeight="1">
      <c r="A16" s="14" t="s">
        <v>15</v>
      </c>
      <c r="B16" s="19">
        <f>'[1]TB - Rounded'!J43+10</f>
        <v>118705</v>
      </c>
      <c r="C16" s="19">
        <v>9</v>
      </c>
      <c r="D16" s="17">
        <f>B16-C16</f>
        <v>118696</v>
      </c>
      <c r="E16" s="11"/>
    </row>
    <row r="17" spans="1:6" ht="15" customHeight="1">
      <c r="A17" s="21" t="s">
        <v>16</v>
      </c>
      <c r="B17" s="22">
        <f>SUM(B8:B16)</f>
        <v>11922416</v>
      </c>
      <c r="C17" s="22">
        <f>SUM(C8:C16)</f>
        <v>176371</v>
      </c>
      <c r="D17" s="22">
        <f>SUM(D8:D16)</f>
        <v>11746045</v>
      </c>
      <c r="E17" s="23"/>
      <c r="F17" s="24"/>
    </row>
    <row r="18" spans="1:6" ht="15" customHeight="1">
      <c r="A18" s="21"/>
      <c r="B18" s="25"/>
      <c r="C18" s="25"/>
      <c r="D18" s="26"/>
      <c r="E18" s="24"/>
      <c r="F18" s="24"/>
    </row>
    <row r="19" spans="1:6" ht="15" customHeight="1">
      <c r="A19" s="27" t="s">
        <v>17</v>
      </c>
      <c r="B19" s="28"/>
      <c r="C19" s="28"/>
      <c r="D19" s="28"/>
      <c r="E19" s="24"/>
      <c r="F19" s="24"/>
    </row>
    <row r="20" spans="1:6" ht="15" customHeight="1">
      <c r="A20" s="14" t="s">
        <v>18</v>
      </c>
      <c r="B20" s="28"/>
      <c r="C20" s="23">
        <f>-'[1]TB - Rounded'!J163</f>
        <v>707148</v>
      </c>
      <c r="D20" s="28"/>
      <c r="E20" s="24"/>
      <c r="F20" s="24"/>
    </row>
    <row r="21" spans="1:6" ht="15" customHeight="1">
      <c r="A21" s="14" t="s">
        <v>19</v>
      </c>
      <c r="B21" s="28"/>
      <c r="C21" s="23">
        <f>-'[1]TB - Rounded'!J166</f>
        <v>96362</v>
      </c>
      <c r="D21" s="28"/>
      <c r="E21" s="24"/>
      <c r="F21" s="24"/>
    </row>
    <row r="22" spans="1:6" ht="15" customHeight="1">
      <c r="A22" s="14" t="s">
        <v>20</v>
      </c>
      <c r="B22" s="28"/>
      <c r="C22" s="23">
        <f>-'[1]TB - Rounded'!J160</f>
        <v>125188</v>
      </c>
      <c r="D22" s="28"/>
      <c r="E22" s="24"/>
      <c r="F22" s="24"/>
    </row>
    <row r="23" spans="1:6" ht="15" customHeight="1">
      <c r="A23" s="14" t="s">
        <v>21</v>
      </c>
      <c r="B23" s="28"/>
      <c r="C23" s="23">
        <f>-'[1]TB - Rounded'!J169</f>
        <v>277093</v>
      </c>
      <c r="D23" s="28"/>
      <c r="E23" s="24"/>
      <c r="F23" s="24"/>
    </row>
    <row r="24" spans="1:6" ht="15" customHeight="1">
      <c r="A24" s="14" t="s">
        <v>22</v>
      </c>
      <c r="B24" s="28"/>
      <c r="C24" s="23">
        <f>-'[1]TB - Rounded'!J175</f>
        <v>54115</v>
      </c>
      <c r="D24" s="29"/>
      <c r="E24" s="24"/>
      <c r="F24" s="24"/>
    </row>
    <row r="25" spans="1:9" ht="15" customHeight="1">
      <c r="A25" s="14" t="s">
        <v>23</v>
      </c>
      <c r="B25" s="28"/>
      <c r="C25" s="23">
        <f>-'[1]TB - Rounded'!J127</f>
        <v>8460</v>
      </c>
      <c r="D25" s="29"/>
      <c r="E25" s="24"/>
      <c r="F25" s="24"/>
      <c r="I25" s="11" t="s">
        <v>24</v>
      </c>
    </row>
    <row r="26" spans="1:6" ht="15" customHeight="1">
      <c r="A26" s="14" t="s">
        <v>25</v>
      </c>
      <c r="B26" s="28"/>
      <c r="C26" s="30">
        <f>-'[1]TB - Rounded'!J124</f>
        <v>5372</v>
      </c>
      <c r="D26" s="29"/>
      <c r="E26" s="24"/>
      <c r="F26" s="24"/>
    </row>
    <row r="27" spans="1:6" ht="15" customHeight="1">
      <c r="A27" s="14"/>
      <c r="B27" s="31"/>
      <c r="C27" s="28"/>
      <c r="D27" s="29"/>
      <c r="E27" s="24"/>
      <c r="F27" s="24"/>
    </row>
    <row r="28" spans="1:6" ht="15" customHeight="1">
      <c r="A28" s="21" t="s">
        <v>26</v>
      </c>
      <c r="B28" s="28"/>
      <c r="C28" s="28"/>
      <c r="D28" s="32">
        <f>SUM(C20:C26)</f>
        <v>1273738</v>
      </c>
      <c r="E28" s="24"/>
      <c r="F28" s="24"/>
    </row>
    <row r="29" spans="1:6" ht="15" customHeight="1">
      <c r="A29" s="33"/>
      <c r="B29" s="28"/>
      <c r="C29" s="28"/>
      <c r="D29" s="28"/>
      <c r="E29" s="24"/>
      <c r="F29" s="24"/>
    </row>
    <row r="30" spans="1:6" ht="15" customHeight="1">
      <c r="A30" s="27" t="s">
        <v>27</v>
      </c>
      <c r="B30" s="28"/>
      <c r="C30" s="28"/>
      <c r="D30" s="28"/>
      <c r="E30" s="24"/>
      <c r="F30" s="24"/>
    </row>
    <row r="31" spans="1:6" ht="15" customHeight="1">
      <c r="A31" s="14" t="s">
        <v>28</v>
      </c>
      <c r="B31" s="28"/>
      <c r="C31" s="23">
        <f>'Equity YTD-4'!F42</f>
        <v>4037768</v>
      </c>
      <c r="D31" s="28"/>
      <c r="E31" s="24"/>
      <c r="F31" s="24"/>
    </row>
    <row r="32" spans="1:6" ht="15" customHeight="1">
      <c r="A32" s="14" t="s">
        <v>29</v>
      </c>
      <c r="B32" s="28"/>
      <c r="C32" s="23">
        <f>'Losses Incurred YTD-10'!F18</f>
        <v>639323</v>
      </c>
      <c r="D32" s="29"/>
      <c r="E32" s="24"/>
      <c r="F32" s="34"/>
    </row>
    <row r="33" spans="1:6" ht="15" customHeight="1">
      <c r="A33" s="14" t="s">
        <v>30</v>
      </c>
      <c r="B33" s="28"/>
      <c r="C33" s="23">
        <f>'Losses Incurred YTD-10'!F24</f>
        <v>568507</v>
      </c>
      <c r="D33" s="29"/>
      <c r="E33" s="24"/>
      <c r="F33" s="34"/>
    </row>
    <row r="34" spans="1:6" ht="15" customHeight="1">
      <c r="A34" s="14" t="s">
        <v>31</v>
      </c>
      <c r="B34" s="28"/>
      <c r="C34" s="23">
        <f>'[1]Unpaid Loss Expense Reserves-14'!E12</f>
        <v>164283</v>
      </c>
      <c r="D34" s="29"/>
      <c r="E34" s="24"/>
      <c r="F34" s="34"/>
    </row>
    <row r="35" spans="1:7" ht="15" customHeight="1">
      <c r="A35" s="14" t="s">
        <v>32</v>
      </c>
      <c r="B35" s="25"/>
      <c r="C35" s="23">
        <f>'[1]Unpaid Loss Expense Reserves-14'!E19</f>
        <v>126295</v>
      </c>
      <c r="D35" s="29"/>
      <c r="E35" s="24"/>
      <c r="F35" s="24"/>
      <c r="G35" s="35"/>
    </row>
    <row r="36" spans="1:6" ht="15" customHeight="1">
      <c r="A36" s="14" t="s">
        <v>33</v>
      </c>
      <c r="B36" s="28"/>
      <c r="C36" s="23">
        <f>'Equity YTD-4'!F45</f>
        <v>150038</v>
      </c>
      <c r="D36" s="28"/>
      <c r="E36" s="24"/>
      <c r="F36" s="24"/>
    </row>
    <row r="37" spans="1:6" ht="15" customHeight="1">
      <c r="A37" s="14" t="s">
        <v>34</v>
      </c>
      <c r="B37" s="28"/>
      <c r="C37" s="30">
        <f>'Equity YTD-4'!F46</f>
        <v>114144</v>
      </c>
      <c r="D37" s="28"/>
      <c r="E37" s="24"/>
      <c r="F37" s="24"/>
    </row>
    <row r="38" spans="1:6" ht="15" customHeight="1">
      <c r="A38" s="14"/>
      <c r="B38" s="26"/>
      <c r="C38" s="28"/>
      <c r="D38" s="28"/>
      <c r="E38" s="24"/>
      <c r="F38" s="24"/>
    </row>
    <row r="39" spans="1:6" ht="15" customHeight="1">
      <c r="A39" s="36" t="s">
        <v>35</v>
      </c>
      <c r="B39" s="28"/>
      <c r="C39" s="25"/>
      <c r="D39" s="32">
        <f>SUM(C31:C37)</f>
        <v>5800358</v>
      </c>
      <c r="E39" s="24"/>
      <c r="F39" s="24"/>
    </row>
    <row r="40" spans="1:6" ht="15" customHeight="1">
      <c r="A40" s="36"/>
      <c r="B40" s="28"/>
      <c r="C40" s="25"/>
      <c r="D40" s="37"/>
      <c r="E40" s="24"/>
      <c r="F40" s="24"/>
    </row>
    <row r="41" spans="1:6" ht="15" customHeight="1">
      <c r="A41" s="21" t="s">
        <v>36</v>
      </c>
      <c r="B41" s="28"/>
      <c r="C41" s="25"/>
      <c r="D41" s="38">
        <f>D28+D39</f>
        <v>7074096</v>
      </c>
      <c r="E41" s="23"/>
      <c r="F41" s="24"/>
    </row>
    <row r="42" spans="1:6" ht="15" customHeight="1">
      <c r="A42" s="33"/>
      <c r="B42" s="28"/>
      <c r="C42" s="25"/>
      <c r="D42" s="28"/>
      <c r="E42" s="23"/>
      <c r="F42" s="24"/>
    </row>
    <row r="43" spans="1:6" ht="15" customHeight="1">
      <c r="A43" s="27" t="s">
        <v>37</v>
      </c>
      <c r="B43" s="28"/>
      <c r="C43" s="25"/>
      <c r="D43" s="28"/>
      <c r="E43" s="23"/>
      <c r="F43" s="24"/>
    </row>
    <row r="44" spans="1:7" ht="15" customHeight="1">
      <c r="A44" s="14" t="s">
        <v>38</v>
      </c>
      <c r="B44" s="28"/>
      <c r="C44" s="25"/>
      <c r="D44" s="39">
        <f>D17-D41</f>
        <v>4671949</v>
      </c>
      <c r="E44" s="23"/>
      <c r="F44" s="24"/>
      <c r="G44" s="20"/>
    </row>
    <row r="45" spans="1:5" ht="15" customHeight="1">
      <c r="A45" s="33"/>
      <c r="B45" s="25"/>
      <c r="C45" s="25"/>
      <c r="D45" s="28"/>
      <c r="E45" s="11"/>
    </row>
    <row r="46" spans="1:6" ht="15" customHeight="1" thickBot="1">
      <c r="A46" s="36" t="s">
        <v>39</v>
      </c>
      <c r="B46" s="28"/>
      <c r="C46" s="28"/>
      <c r="D46" s="40">
        <f>D41+D44</f>
        <v>11746045</v>
      </c>
      <c r="E46" s="20"/>
      <c r="F46" s="41"/>
    </row>
    <row r="47" spans="1:5" ht="15" customHeight="1" thickTop="1">
      <c r="A47" s="42"/>
      <c r="B47" s="43"/>
      <c r="C47" s="43"/>
      <c r="D47" s="43"/>
      <c r="E47" s="41"/>
    </row>
    <row r="48" spans="4:5" ht="15" customHeight="1">
      <c r="D48" s="43"/>
      <c r="E48" s="11"/>
    </row>
    <row r="49" spans="4:5" ht="15" customHeight="1">
      <c r="D49" s="43"/>
      <c r="E49" s="11"/>
    </row>
    <row r="50" spans="4:5" ht="15" customHeight="1">
      <c r="D50" s="43"/>
      <c r="E50" s="11"/>
    </row>
    <row r="51" spans="4:5" ht="15" customHeight="1">
      <c r="D51" s="43"/>
      <c r="E51" s="11"/>
    </row>
    <row r="52" spans="4:5" ht="15" customHeight="1">
      <c r="D52" s="43"/>
      <c r="E52" s="11"/>
    </row>
    <row r="53" ht="15" customHeight="1">
      <c r="E53" s="11"/>
    </row>
    <row r="54" ht="15" customHeight="1">
      <c r="E54" s="11"/>
    </row>
    <row r="56" spans="1:5" ht="15" customHeight="1">
      <c r="A56" s="45"/>
      <c r="E56" s="46"/>
    </row>
    <row r="59" spans="2:5" s="45" customFormat="1" ht="15" customHeight="1">
      <c r="B59" s="47"/>
      <c r="C59" s="47"/>
      <c r="E59" s="48"/>
    </row>
    <row r="60" spans="2:5" s="49" customFormat="1" ht="15" customHeight="1">
      <c r="B60" s="50"/>
      <c r="C60" s="50"/>
      <c r="D60" s="50"/>
      <c r="E60" s="51"/>
    </row>
  </sheetData>
  <sheetProtection/>
  <mergeCells count="4">
    <mergeCell ref="A1:E1"/>
    <mergeCell ref="A2:E2"/>
    <mergeCell ref="A3:E3"/>
    <mergeCell ref="A4:E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85" customWidth="1"/>
    <col min="2" max="4" width="16.7109375" style="310" customWidth="1"/>
    <col min="5" max="6" width="16.7109375" style="304" customWidth="1"/>
    <col min="7" max="16384" width="15.7109375" style="200" customWidth="1"/>
  </cols>
  <sheetData>
    <row r="1" spans="1:6" s="277" customFormat="1" ht="24.75" customHeight="1">
      <c r="A1" s="276" t="s">
        <v>0</v>
      </c>
      <c r="B1" s="276"/>
      <c r="C1" s="276"/>
      <c r="D1" s="276"/>
      <c r="E1" s="276"/>
      <c r="F1" s="276"/>
    </row>
    <row r="2" spans="1:6" s="280" customFormat="1" ht="15" customHeight="1">
      <c r="A2" s="278"/>
      <c r="B2" s="279"/>
      <c r="C2" s="279"/>
      <c r="D2" s="279"/>
      <c r="E2" s="279"/>
      <c r="F2" s="279"/>
    </row>
    <row r="3" spans="1:6" s="282" customFormat="1" ht="15" customHeight="1">
      <c r="A3" s="281" t="s">
        <v>182</v>
      </c>
      <c r="B3" s="281"/>
      <c r="C3" s="281"/>
      <c r="D3" s="281"/>
      <c r="E3" s="281"/>
      <c r="F3" s="281"/>
    </row>
    <row r="4" spans="1:6" s="282" customFormat="1" ht="15" customHeight="1">
      <c r="A4" s="281" t="s">
        <v>106</v>
      </c>
      <c r="B4" s="281"/>
      <c r="C4" s="281"/>
      <c r="D4" s="281"/>
      <c r="E4" s="281"/>
      <c r="F4" s="281"/>
    </row>
    <row r="5" spans="1:6" s="284" customFormat="1" ht="15" customHeight="1">
      <c r="A5" s="278"/>
      <c r="B5" s="283"/>
      <c r="C5" s="283"/>
      <c r="D5" s="283"/>
      <c r="E5" s="279"/>
      <c r="F5" s="279"/>
    </row>
    <row r="6" spans="2:6" ht="30" customHeight="1">
      <c r="B6" s="225" t="s">
        <v>70</v>
      </c>
      <c r="C6" s="225" t="s">
        <v>71</v>
      </c>
      <c r="D6" s="225" t="s">
        <v>72</v>
      </c>
      <c r="E6" s="225" t="s">
        <v>73</v>
      </c>
      <c r="F6" s="226" t="s">
        <v>74</v>
      </c>
    </row>
    <row r="7" spans="1:6" ht="15" customHeight="1">
      <c r="A7" s="286" t="s">
        <v>183</v>
      </c>
      <c r="B7" s="287"/>
      <c r="C7" s="287"/>
      <c r="D7" s="287"/>
      <c r="E7" s="287"/>
      <c r="F7" s="287"/>
    </row>
    <row r="8" spans="1:6" ht="15" customHeight="1">
      <c r="A8" s="286" t="s">
        <v>184</v>
      </c>
      <c r="B8" s="288"/>
      <c r="C8" s="288"/>
      <c r="D8" s="288"/>
      <c r="E8" s="288"/>
      <c r="F8" s="288"/>
    </row>
    <row r="9" spans="1:6" ht="15" customHeight="1">
      <c r="A9" s="289" t="s">
        <v>185</v>
      </c>
      <c r="B9" s="232">
        <f>'[1]Loss Expenses Paid YTD-16'!E21</f>
        <v>147011</v>
      </c>
      <c r="C9" s="290">
        <f>'[1]Loss Expenses Paid YTD-16'!E15</f>
        <v>2330593</v>
      </c>
      <c r="D9" s="232">
        <f>'[1]Loss Expenses Paid YTD-16'!E9+'[1]TB - Rounded'!I269</f>
        <v>332667</v>
      </c>
      <c r="E9" s="204">
        <v>0</v>
      </c>
      <c r="F9" s="232">
        <f>SUM(B9:E9)</f>
        <v>2810271</v>
      </c>
    </row>
    <row r="10" spans="1:6" ht="15" customHeight="1">
      <c r="A10" s="289" t="s">
        <v>160</v>
      </c>
      <c r="B10" s="233">
        <f>'[1]Loss Expenses Paid YTD-16'!E22</f>
        <v>132975</v>
      </c>
      <c r="C10" s="233">
        <f>'[1]Loss Expenses Paid YTD-16'!E16+'[1]TB - Rounded'!I272</f>
        <v>458097</v>
      </c>
      <c r="D10" s="233">
        <f>'[1]Loss Expenses Paid YTD-16'!E10+'[1]TB - Rounded'!I270</f>
        <v>13475</v>
      </c>
      <c r="E10" s="204">
        <v>0</v>
      </c>
      <c r="F10" s="233">
        <f>SUM(B10:E10)</f>
        <v>604547</v>
      </c>
    </row>
    <row r="11" spans="1:6" ht="15" customHeight="1">
      <c r="A11" s="289" t="s">
        <v>161</v>
      </c>
      <c r="B11" s="204">
        <f>'[1]Loss Expenses Paid YTD-16'!E23</f>
        <v>0</v>
      </c>
      <c r="C11" s="204">
        <f>'[1]Loss Expenses Paid YTD-16'!E17</f>
        <v>0</v>
      </c>
      <c r="D11" s="204">
        <f>'[1]Loss Expenses Paid YTD-16'!E11</f>
        <v>0</v>
      </c>
      <c r="E11" s="204">
        <v>0</v>
      </c>
      <c r="F11" s="204">
        <f>SUM(B11:E11)</f>
        <v>0</v>
      </c>
    </row>
    <row r="12" spans="1:6" ht="15" customHeight="1" thickBot="1">
      <c r="A12" s="292" t="s">
        <v>162</v>
      </c>
      <c r="B12" s="236">
        <f>SUM(B9:B11)</f>
        <v>279986</v>
      </c>
      <c r="C12" s="236">
        <f>SUM(C9:C11)</f>
        <v>2788690</v>
      </c>
      <c r="D12" s="236">
        <f>SUM(D9:D11)</f>
        <v>346142</v>
      </c>
      <c r="E12" s="237">
        <f>SUM(E9:E11)</f>
        <v>0</v>
      </c>
      <c r="F12" s="238">
        <f>SUM(F9:F11)</f>
        <v>3414818</v>
      </c>
    </row>
    <row r="13" spans="1:6" ht="15" customHeight="1" thickTop="1">
      <c r="A13" s="286"/>
      <c r="B13" s="293"/>
      <c r="C13" s="293"/>
      <c r="D13" s="293"/>
      <c r="E13" s="294"/>
      <c r="F13" s="295"/>
    </row>
    <row r="14" spans="1:6" ht="15" customHeight="1">
      <c r="A14" s="286" t="s">
        <v>186</v>
      </c>
      <c r="B14" s="293"/>
      <c r="C14" s="293"/>
      <c r="D14" s="293"/>
      <c r="E14" s="294"/>
      <c r="F14" s="295"/>
    </row>
    <row r="15" spans="1:6" ht="15" customHeight="1">
      <c r="A15" s="289" t="s">
        <v>187</v>
      </c>
      <c r="B15" s="233">
        <f>'[1]Unpaid Loss Reserves-13'!B9</f>
        <v>40500</v>
      </c>
      <c r="C15" s="233">
        <f>'[1]Unpaid Loss Reserves-13'!C9</f>
        <v>285395</v>
      </c>
      <c r="D15" s="233">
        <f>'[1]Unpaid Loss Reserves-13'!D9</f>
        <v>135819</v>
      </c>
      <c r="E15" s="204">
        <v>0</v>
      </c>
      <c r="F15" s="311">
        <f>SUM(B15:E15)</f>
        <v>461714</v>
      </c>
    </row>
    <row r="16" spans="1:6" ht="15" customHeight="1">
      <c r="A16" s="289" t="s">
        <v>188</v>
      </c>
      <c r="B16" s="233">
        <f>'[1]Unpaid Loss Reserves-13'!B10</f>
        <v>130600</v>
      </c>
      <c r="C16" s="233">
        <f>'[1]Unpaid Loss Reserves-13'!C10</f>
        <v>47009</v>
      </c>
      <c r="D16" s="204">
        <f>'[1]Unpaid Loss Reserves-13'!D10</f>
        <v>0</v>
      </c>
      <c r="E16" s="204">
        <v>0</v>
      </c>
      <c r="F16" s="311">
        <f>SUM(B16:E16)</f>
        <v>177609</v>
      </c>
    </row>
    <row r="17" spans="1:6" ht="15" customHeight="1">
      <c r="A17" s="289" t="s">
        <v>189</v>
      </c>
      <c r="B17" s="204">
        <f>'[1]Unpaid Loss Reserves-13'!B11</f>
        <v>0</v>
      </c>
      <c r="C17" s="204">
        <f>'[1]Unpaid Loss Reserves-13'!C11</f>
        <v>0</v>
      </c>
      <c r="D17" s="204">
        <f>'[1]Unpaid Loss Reserves-13'!D11</f>
        <v>0</v>
      </c>
      <c r="E17" s="204">
        <v>0</v>
      </c>
      <c r="F17" s="204">
        <f>SUM(B17:E17)</f>
        <v>0</v>
      </c>
    </row>
    <row r="18" spans="1:6" ht="15" customHeight="1" thickBot="1">
      <c r="A18" s="292" t="s">
        <v>162</v>
      </c>
      <c r="B18" s="236">
        <f>SUM(B15:B17)</f>
        <v>171100</v>
      </c>
      <c r="C18" s="236">
        <f>SUM(C15:C17)</f>
        <v>332404</v>
      </c>
      <c r="D18" s="236">
        <f>SUM(D15:D17)</f>
        <v>135819</v>
      </c>
      <c r="E18" s="237">
        <f>SUM(E15:E17)</f>
        <v>0</v>
      </c>
      <c r="F18" s="238">
        <f>SUM(F15:F17)</f>
        <v>639323</v>
      </c>
    </row>
    <row r="19" spans="1:6" ht="15" customHeight="1" thickTop="1">
      <c r="A19" s="286"/>
      <c r="B19" s="112"/>
      <c r="C19" s="112"/>
      <c r="D19" s="112"/>
      <c r="E19" s="296"/>
      <c r="F19" s="297"/>
    </row>
    <row r="20" spans="1:6" ht="15" customHeight="1">
      <c r="A20" s="286" t="s">
        <v>190</v>
      </c>
      <c r="B20" s="294"/>
      <c r="C20" s="294"/>
      <c r="D20" s="294"/>
      <c r="E20" s="294"/>
      <c r="F20" s="298"/>
    </row>
    <row r="21" spans="1:6" ht="15" customHeight="1">
      <c r="A21" s="289" t="s">
        <v>187</v>
      </c>
      <c r="B21" s="233">
        <f>'[1]Unpaid Loss Reserves-13'!B16</f>
        <v>110897</v>
      </c>
      <c r="C21" s="233">
        <f>'[1]Unpaid Loss Reserves-13'!C16</f>
        <v>85858</v>
      </c>
      <c r="D21" s="204">
        <f>'[1]Unpaid Loss Reserves-13'!D16</f>
        <v>0</v>
      </c>
      <c r="E21" s="204">
        <v>0</v>
      </c>
      <c r="F21" s="311">
        <f>SUM(B21:E21)</f>
        <v>196755</v>
      </c>
    </row>
    <row r="22" spans="1:6" ht="15" customHeight="1">
      <c r="A22" s="289" t="s">
        <v>188</v>
      </c>
      <c r="B22" s="233">
        <f>'[1]Unpaid Loss Reserves-13'!B17</f>
        <v>357610</v>
      </c>
      <c r="C22" s="233">
        <f>'[1]Unpaid Loss Reserves-13'!C17</f>
        <v>14142</v>
      </c>
      <c r="D22" s="204">
        <f>'[1]Unpaid Loss Reserves-13'!D17</f>
        <v>0</v>
      </c>
      <c r="E22" s="204">
        <v>0</v>
      </c>
      <c r="F22" s="311">
        <f>SUM(B22:E22)</f>
        <v>371752</v>
      </c>
    </row>
    <row r="23" spans="1:6" ht="15" customHeight="1">
      <c r="A23" s="289" t="s">
        <v>189</v>
      </c>
      <c r="B23" s="204">
        <f>'[1]Unpaid Loss Reserves-13'!B18</f>
        <v>0</v>
      </c>
      <c r="C23" s="204">
        <f>'[1]Unpaid Loss Reserves-13'!C18</f>
        <v>0</v>
      </c>
      <c r="D23" s="204">
        <f>'[1]Unpaid Loss Reserves-13'!D18</f>
        <v>0</v>
      </c>
      <c r="E23" s="204">
        <v>0</v>
      </c>
      <c r="F23" s="204">
        <f>SUM(B23:E23)</f>
        <v>0</v>
      </c>
    </row>
    <row r="24" spans="1:6" ht="15" customHeight="1" thickBot="1">
      <c r="A24" s="292" t="s">
        <v>162</v>
      </c>
      <c r="B24" s="236">
        <f>SUM(B21:B23)</f>
        <v>468507</v>
      </c>
      <c r="C24" s="236">
        <f>SUM(C21:C23)</f>
        <v>100000</v>
      </c>
      <c r="D24" s="237">
        <f>SUM(D21:D23)</f>
        <v>0</v>
      </c>
      <c r="E24" s="237">
        <f>SUM(E21:E23)</f>
        <v>0</v>
      </c>
      <c r="F24" s="238">
        <f>SUM(F21:F23)</f>
        <v>568507</v>
      </c>
    </row>
    <row r="25" spans="1:6" ht="15" customHeight="1" thickTop="1">
      <c r="A25" s="286"/>
      <c r="B25" s="293"/>
      <c r="C25" s="293"/>
      <c r="D25" s="293"/>
      <c r="E25" s="294"/>
      <c r="F25" s="295"/>
    </row>
    <row r="26" spans="1:6" ht="15" customHeight="1">
      <c r="A26" s="286" t="s">
        <v>194</v>
      </c>
      <c r="B26" s="299"/>
      <c r="C26" s="299"/>
      <c r="D26" s="299"/>
      <c r="E26" s="294"/>
      <c r="F26" s="295"/>
    </row>
    <row r="27" spans="1:6" ht="15" customHeight="1">
      <c r="A27" s="286" t="s">
        <v>192</v>
      </c>
      <c r="B27" s="299"/>
      <c r="C27" s="299"/>
      <c r="D27" s="299"/>
      <c r="E27" s="294"/>
      <c r="F27" s="295"/>
    </row>
    <row r="28" spans="1:6" ht="15" customHeight="1">
      <c r="A28" s="289" t="s">
        <v>187</v>
      </c>
      <c r="B28" s="204">
        <v>0</v>
      </c>
      <c r="C28" s="233">
        <v>789139</v>
      </c>
      <c r="D28" s="233">
        <v>462250</v>
      </c>
      <c r="E28" s="233">
        <v>38627</v>
      </c>
      <c r="F28" s="233">
        <f>SUM(B28:E28)</f>
        <v>1290016</v>
      </c>
    </row>
    <row r="29" spans="1:6" ht="15" customHeight="1">
      <c r="A29" s="289" t="s">
        <v>188</v>
      </c>
      <c r="B29" s="204">
        <v>0</v>
      </c>
      <c r="C29" s="233">
        <v>172196</v>
      </c>
      <c r="D29" s="233">
        <v>34105</v>
      </c>
      <c r="E29" s="204">
        <v>0</v>
      </c>
      <c r="F29" s="233">
        <f>SUM(B29:E29)</f>
        <v>206301</v>
      </c>
    </row>
    <row r="30" spans="1:6" ht="15" customHeight="1">
      <c r="A30" s="289" t="s">
        <v>189</v>
      </c>
      <c r="B30" s="204">
        <v>0</v>
      </c>
      <c r="C30" s="204">
        <v>0</v>
      </c>
      <c r="D30" s="204">
        <v>0</v>
      </c>
      <c r="E30" s="204">
        <v>0</v>
      </c>
      <c r="F30" s="204">
        <f>SUM(B30:E30)</f>
        <v>0</v>
      </c>
    </row>
    <row r="31" spans="1:6" ht="15" customHeight="1" thickBot="1">
      <c r="A31" s="292" t="s">
        <v>162</v>
      </c>
      <c r="B31" s="237">
        <f>SUM(B28:B30)</f>
        <v>0</v>
      </c>
      <c r="C31" s="236">
        <f>SUM(C28:C30)</f>
        <v>961335</v>
      </c>
      <c r="D31" s="236">
        <f>SUM(D28:D30)</f>
        <v>496355</v>
      </c>
      <c r="E31" s="236">
        <f>SUM(E28:E30)</f>
        <v>38627</v>
      </c>
      <c r="F31" s="238">
        <f>SUM(F28:F30)</f>
        <v>1496317</v>
      </c>
    </row>
    <row r="32" spans="1:6" s="301" customFormat="1" ht="15" customHeight="1" thickTop="1">
      <c r="A32" s="286"/>
      <c r="B32" s="299"/>
      <c r="C32" s="299"/>
      <c r="D32" s="299"/>
      <c r="E32" s="299"/>
      <c r="F32" s="300"/>
    </row>
    <row r="33" spans="1:6" ht="15" customHeight="1">
      <c r="A33" s="286" t="s">
        <v>193</v>
      </c>
      <c r="B33" s="293"/>
      <c r="C33" s="293"/>
      <c r="D33" s="293"/>
      <c r="E33" s="294"/>
      <c r="F33" s="295"/>
    </row>
    <row r="34" spans="1:6" ht="15" customHeight="1">
      <c r="A34" s="289" t="s">
        <v>187</v>
      </c>
      <c r="B34" s="233">
        <f aca="true" t="shared" si="0" ref="B34:E36">B9+B15+B21-B28</f>
        <v>298408</v>
      </c>
      <c r="C34" s="233">
        <f t="shared" si="0"/>
        <v>1912707</v>
      </c>
      <c r="D34" s="291">
        <f t="shared" si="0"/>
        <v>6236</v>
      </c>
      <c r="E34" s="291">
        <f t="shared" si="0"/>
        <v>-38627</v>
      </c>
      <c r="F34" s="291">
        <f>SUM(B34:E34)</f>
        <v>2178724</v>
      </c>
    </row>
    <row r="35" spans="1:6" ht="15" customHeight="1">
      <c r="A35" s="289" t="s">
        <v>188</v>
      </c>
      <c r="B35" s="233">
        <f t="shared" si="0"/>
        <v>621185</v>
      </c>
      <c r="C35" s="233">
        <f t="shared" si="0"/>
        <v>347052</v>
      </c>
      <c r="D35" s="291">
        <f t="shared" si="0"/>
        <v>-20630</v>
      </c>
      <c r="E35" s="204">
        <f t="shared" si="0"/>
        <v>0</v>
      </c>
      <c r="F35" s="291">
        <f>SUM(B35:E35)</f>
        <v>947607</v>
      </c>
    </row>
    <row r="36" spans="1:6" ht="15" customHeight="1">
      <c r="A36" s="289" t="s">
        <v>189</v>
      </c>
      <c r="B36" s="204">
        <f t="shared" si="0"/>
        <v>0</v>
      </c>
      <c r="C36" s="204">
        <f t="shared" si="0"/>
        <v>0</v>
      </c>
      <c r="D36" s="204">
        <f t="shared" si="0"/>
        <v>0</v>
      </c>
      <c r="E36" s="204">
        <f t="shared" si="0"/>
        <v>0</v>
      </c>
      <c r="F36" s="204">
        <f>SUM(B36:E36)</f>
        <v>0</v>
      </c>
    </row>
    <row r="37" spans="1:6" ht="15" customHeight="1" thickBot="1">
      <c r="A37" s="292" t="s">
        <v>162</v>
      </c>
      <c r="B37" s="302">
        <f>SUM(B34:B36)</f>
        <v>919593</v>
      </c>
      <c r="C37" s="302">
        <f>SUM(C34:C36)</f>
        <v>2259759</v>
      </c>
      <c r="D37" s="302">
        <f>SUM(D34:D36)</f>
        <v>-14394</v>
      </c>
      <c r="E37" s="302">
        <f>SUM(E34:E36)</f>
        <v>-38627</v>
      </c>
      <c r="F37" s="302">
        <f>SUM(F34:F36)</f>
        <v>3126331</v>
      </c>
    </row>
    <row r="38" spans="2:4" ht="15" customHeight="1" thickTop="1">
      <c r="B38" s="298"/>
      <c r="C38" s="298"/>
      <c r="D38" s="298"/>
    </row>
    <row r="39" spans="1:6" s="309" customFormat="1" ht="15" customHeight="1">
      <c r="A39" s="306"/>
      <c r="B39" s="307"/>
      <c r="C39" s="307"/>
      <c r="D39" s="307"/>
      <c r="E39" s="308"/>
      <c r="F39" s="308"/>
    </row>
    <row r="40" spans="2:4" ht="15" customHeight="1">
      <c r="B40" s="287"/>
      <c r="C40" s="287"/>
      <c r="D40" s="287"/>
    </row>
    <row r="41" spans="2:4" ht="15" customHeight="1">
      <c r="B41" s="287"/>
      <c r="C41" s="287"/>
      <c r="D41" s="287"/>
    </row>
    <row r="42" spans="2:4" ht="15" customHeight="1">
      <c r="B42" s="287"/>
      <c r="C42" s="287"/>
      <c r="D42" s="287"/>
    </row>
    <row r="43" spans="1:4" ht="15" customHeight="1">
      <c r="A43" s="278"/>
      <c r="B43" s="287"/>
      <c r="C43" s="287"/>
      <c r="D43" s="287"/>
    </row>
    <row r="44" spans="1:4" ht="15" customHeight="1">
      <c r="A44" s="278"/>
      <c r="B44" s="287"/>
      <c r="C44" s="287"/>
      <c r="D44" s="287"/>
    </row>
    <row r="45" spans="1:4" ht="15" customHeight="1">
      <c r="A45" s="278"/>
      <c r="B45" s="287"/>
      <c r="C45" s="287"/>
      <c r="D45" s="287"/>
    </row>
    <row r="46" spans="1:4" ht="15" customHeight="1">
      <c r="A46" s="278"/>
      <c r="B46" s="287"/>
      <c r="C46" s="287"/>
      <c r="D46" s="287"/>
    </row>
    <row r="47" spans="1:4" ht="15" customHeight="1">
      <c r="A47" s="278"/>
      <c r="B47" s="287"/>
      <c r="C47" s="287"/>
      <c r="D47" s="287"/>
    </row>
    <row r="48" spans="1:4" ht="15" customHeight="1">
      <c r="A48" s="278"/>
      <c r="B48" s="287"/>
      <c r="C48" s="287"/>
      <c r="D48" s="287"/>
    </row>
    <row r="49" spans="1:4" s="200" customFormat="1" ht="15" customHeight="1">
      <c r="A49" s="278"/>
      <c r="B49" s="287"/>
      <c r="C49" s="287"/>
      <c r="D49" s="287"/>
    </row>
    <row r="50" spans="1:4" s="200" customFormat="1" ht="15" customHeight="1">
      <c r="A50" s="278"/>
      <c r="B50" s="287"/>
      <c r="C50" s="287"/>
      <c r="D50" s="287"/>
    </row>
    <row r="51" spans="1:4" s="200" customFormat="1" ht="15" customHeight="1">
      <c r="A51" s="278"/>
      <c r="B51" s="287"/>
      <c r="C51" s="287"/>
      <c r="D51" s="287"/>
    </row>
    <row r="52" spans="1:4" s="200" customFormat="1" ht="15" customHeight="1">
      <c r="A52" s="278"/>
      <c r="B52" s="287"/>
      <c r="C52" s="287"/>
      <c r="D52" s="287"/>
    </row>
    <row r="53" spans="1:4" s="200" customFormat="1" ht="15" customHeight="1">
      <c r="A53" s="278"/>
      <c r="B53" s="287"/>
      <c r="C53" s="287"/>
      <c r="D53" s="287"/>
    </row>
    <row r="54" spans="1:4" s="200" customFormat="1" ht="15" customHeight="1">
      <c r="A54" s="278"/>
      <c r="B54" s="287"/>
      <c r="C54" s="287"/>
      <c r="D54" s="287"/>
    </row>
    <row r="55" spans="1:4" s="200" customFormat="1" ht="15" customHeight="1">
      <c r="A55" s="278"/>
      <c r="B55" s="310"/>
      <c r="C55" s="310"/>
      <c r="D55" s="310"/>
    </row>
    <row r="56" spans="1:4" s="200" customFormat="1" ht="15" customHeight="1">
      <c r="A56" s="278"/>
      <c r="B56" s="310"/>
      <c r="C56" s="310"/>
      <c r="D56" s="310"/>
    </row>
    <row r="57" spans="1:4" s="200" customFormat="1" ht="15" customHeight="1">
      <c r="A57" s="278"/>
      <c r="B57" s="310"/>
      <c r="C57" s="310"/>
      <c r="D57" s="310"/>
    </row>
    <row r="58" spans="1:4" s="200" customFormat="1" ht="15" customHeight="1">
      <c r="A58" s="278"/>
      <c r="B58" s="310"/>
      <c r="C58" s="310"/>
      <c r="D58" s="310"/>
    </row>
    <row r="59" spans="1:4" s="200" customFormat="1" ht="15" customHeight="1">
      <c r="A59" s="278"/>
      <c r="B59" s="310"/>
      <c r="C59" s="310"/>
      <c r="D59" s="310"/>
    </row>
    <row r="60" spans="1:4" s="200" customFormat="1" ht="15" customHeight="1">
      <c r="A60" s="278"/>
      <c r="B60" s="310"/>
      <c r="C60" s="310"/>
      <c r="D60" s="310"/>
    </row>
    <row r="61" spans="1:4" s="200" customFormat="1" ht="15" customHeight="1">
      <c r="A61" s="278"/>
      <c r="B61" s="310"/>
      <c r="C61" s="310"/>
      <c r="D61" s="310"/>
    </row>
    <row r="62" spans="1:4" s="200" customFormat="1" ht="15" customHeight="1">
      <c r="A62" s="278"/>
      <c r="B62" s="310"/>
      <c r="C62" s="310"/>
      <c r="D62" s="310"/>
    </row>
    <row r="63" spans="1:4" s="200" customFormat="1" ht="15" customHeight="1">
      <c r="A63" s="278"/>
      <c r="B63" s="310"/>
      <c r="C63" s="310"/>
      <c r="D63" s="310"/>
    </row>
    <row r="64" spans="1:4" s="200" customFormat="1" ht="15" customHeight="1">
      <c r="A64" s="278"/>
      <c r="B64" s="310"/>
      <c r="C64" s="310"/>
      <c r="D64" s="310"/>
    </row>
    <row r="65" s="200" customFormat="1" ht="15" customHeight="1">
      <c r="A65" s="278"/>
    </row>
    <row r="66" s="200" customFormat="1" ht="15" customHeight="1">
      <c r="A66" s="278"/>
    </row>
    <row r="67" s="200" customFormat="1" ht="15" customHeight="1">
      <c r="A67" s="278"/>
    </row>
    <row r="68" s="200" customFormat="1" ht="15" customHeight="1">
      <c r="A68" s="278"/>
    </row>
    <row r="69" s="200" customFormat="1" ht="15" customHeight="1">
      <c r="A69" s="278"/>
    </row>
    <row r="70" s="200" customFormat="1" ht="15" customHeight="1">
      <c r="A70" s="278"/>
    </row>
    <row r="71" s="200" customFormat="1" ht="15" customHeight="1">
      <c r="A71" s="278"/>
    </row>
    <row r="72" s="200" customFormat="1" ht="15" customHeight="1">
      <c r="A72" s="278"/>
    </row>
    <row r="73" s="200" customFormat="1" ht="15" customHeight="1">
      <c r="A73" s="278"/>
    </row>
    <row r="74" s="200" customFormat="1" ht="15" customHeight="1">
      <c r="A74" s="278"/>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62" customWidth="1"/>
    <col min="2" max="2" width="19.00390625" style="255" customWidth="1"/>
    <col min="3" max="3" width="18.421875" style="255" customWidth="1"/>
    <col min="4" max="4" width="18.140625" style="255" customWidth="1"/>
    <col min="5" max="5" width="19.28125" style="84" customWidth="1"/>
    <col min="6" max="6" width="20.7109375" style="84" customWidth="1"/>
    <col min="7" max="7" width="15.7109375" style="84" customWidth="1"/>
    <col min="8" max="16384" width="15.7109375" style="62" customWidth="1"/>
  </cols>
  <sheetData>
    <row r="1" spans="1:7" s="317" customFormat="1" ht="30" customHeight="1">
      <c r="A1" s="312" t="s">
        <v>0</v>
      </c>
      <c r="B1" s="313"/>
      <c r="C1" s="313"/>
      <c r="D1" s="313"/>
      <c r="E1" s="314"/>
      <c r="F1" s="315"/>
      <c r="G1" s="316"/>
    </row>
    <row r="2" spans="1:6" ht="15" customHeight="1">
      <c r="A2" s="98"/>
      <c r="B2" s="318"/>
      <c r="C2" s="318"/>
      <c r="D2" s="318"/>
      <c r="E2" s="318"/>
      <c r="F2" s="319"/>
    </row>
    <row r="3" spans="1:7" s="157" customFormat="1" ht="15" customHeight="1">
      <c r="A3" s="320" t="s">
        <v>195</v>
      </c>
      <c r="B3" s="321"/>
      <c r="C3" s="321"/>
      <c r="D3" s="321"/>
      <c r="E3" s="322"/>
      <c r="F3" s="323"/>
      <c r="G3" s="156"/>
    </row>
    <row r="4" spans="1:7" s="157" customFormat="1" ht="15" customHeight="1">
      <c r="A4" s="320" t="s">
        <v>196</v>
      </c>
      <c r="B4" s="321"/>
      <c r="C4" s="321"/>
      <c r="D4" s="321"/>
      <c r="E4" s="322"/>
      <c r="F4" s="323"/>
      <c r="G4" s="156"/>
    </row>
    <row r="5" spans="1:7" s="157" customFormat="1" ht="15" customHeight="1">
      <c r="A5" s="57" t="s">
        <v>109</v>
      </c>
      <c r="B5" s="321"/>
      <c r="C5" s="321"/>
      <c r="D5" s="321"/>
      <c r="E5" s="322"/>
      <c r="F5" s="323"/>
      <c r="G5" s="156"/>
    </row>
    <row r="6" spans="1:6" ht="15" customHeight="1">
      <c r="A6" s="324"/>
      <c r="E6" s="319"/>
      <c r="F6" s="319"/>
    </row>
    <row r="7" spans="1:6" ht="30" customHeight="1">
      <c r="A7" s="201"/>
      <c r="B7" s="225" t="s">
        <v>70</v>
      </c>
      <c r="C7" s="225" t="s">
        <v>71</v>
      </c>
      <c r="D7" s="225" t="s">
        <v>72</v>
      </c>
      <c r="E7" s="225" t="s">
        <v>73</v>
      </c>
      <c r="F7" s="226" t="s">
        <v>74</v>
      </c>
    </row>
    <row r="8" spans="1:6" ht="30" customHeight="1">
      <c r="A8" s="325" t="s">
        <v>197</v>
      </c>
      <c r="B8" s="326"/>
      <c r="C8" s="326"/>
      <c r="D8" s="326"/>
      <c r="F8" s="327"/>
    </row>
    <row r="9" spans="1:37" ht="15" customHeight="1">
      <c r="A9" s="62" t="s">
        <v>198</v>
      </c>
      <c r="B9" s="232">
        <f>'[1]Loss Expenses Paid QTD-15'!K21</f>
        <v>20671</v>
      </c>
      <c r="C9" s="232">
        <f>'[1]Loss Expenses Paid QTD-15'!K15</f>
        <v>85652</v>
      </c>
      <c r="D9" s="232">
        <f>'[1]Loss Expenses Paid QTD-15'!K9</f>
        <v>15201</v>
      </c>
      <c r="E9" s="239">
        <v>0</v>
      </c>
      <c r="F9" s="232">
        <f>SUM(B9:E9)</f>
        <v>121524</v>
      </c>
      <c r="G9" s="180"/>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row>
    <row r="10" spans="1:37" s="79" customFormat="1" ht="15" customHeight="1">
      <c r="A10" s="79" t="s">
        <v>199</v>
      </c>
      <c r="B10" s="290">
        <f>'[1]Loss Expenses Paid QTD-15'!K22</f>
        <v>17299</v>
      </c>
      <c r="C10" s="290">
        <f>'[1]Loss Expenses Paid QTD-15'!K16</f>
        <v>49763</v>
      </c>
      <c r="D10" s="290">
        <f>'[1]Loss Expenses Paid QTD-15'!K10</f>
        <v>650</v>
      </c>
      <c r="E10" s="239">
        <v>0</v>
      </c>
      <c r="F10" s="248">
        <f>SUM(B10:E10)</f>
        <v>67712</v>
      </c>
      <c r="G10" s="180"/>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row>
    <row r="11" spans="1:37" s="79" customFormat="1" ht="15" customHeight="1">
      <c r="A11" s="79" t="s">
        <v>200</v>
      </c>
      <c r="B11" s="239">
        <f>'[1]Loss Expenses Paid QTD-15'!K23</f>
        <v>0</v>
      </c>
      <c r="C11" s="239">
        <f>'[1]Loss Expenses Paid QTD-15'!K17</f>
        <v>0</v>
      </c>
      <c r="D11" s="239">
        <f>'[1]Loss Expenses Paid QTD-15'!K11</f>
        <v>0</v>
      </c>
      <c r="E11" s="239">
        <v>0</v>
      </c>
      <c r="F11" s="239">
        <f>SUM(B11:E11)</f>
        <v>0</v>
      </c>
      <c r="G11" s="180"/>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row>
    <row r="12" spans="1:37" s="79" customFormat="1" ht="15" customHeight="1" thickBot="1">
      <c r="A12" s="330" t="s">
        <v>162</v>
      </c>
      <c r="B12" s="243">
        <f>SUM(B9:B11)</f>
        <v>37970</v>
      </c>
      <c r="C12" s="243">
        <f>SUM(C9:C11)</f>
        <v>135415</v>
      </c>
      <c r="D12" s="243">
        <f>SUM(D9:D11)</f>
        <v>15851</v>
      </c>
      <c r="E12" s="331">
        <f>SUM(E9:E11)</f>
        <v>0</v>
      </c>
      <c r="F12" s="244">
        <f>SUM(F9:F11)</f>
        <v>189236</v>
      </c>
      <c r="G12" s="188"/>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row>
    <row r="13" spans="2:37" s="79" customFormat="1" ht="15" customHeight="1" thickTop="1">
      <c r="B13" s="241"/>
      <c r="C13" s="241"/>
      <c r="D13" s="241"/>
      <c r="E13" s="180"/>
      <c r="F13" s="84"/>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row>
    <row r="14" spans="1:37" s="79" customFormat="1" ht="30" customHeight="1">
      <c r="A14" s="332" t="s">
        <v>201</v>
      </c>
      <c r="B14" s="241"/>
      <c r="C14" s="241"/>
      <c r="D14" s="241"/>
      <c r="E14" s="180"/>
      <c r="F14" s="188"/>
      <c r="G14" s="180"/>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row>
    <row r="15" spans="1:37" s="79" customFormat="1" ht="15" customHeight="1">
      <c r="A15" s="62" t="s">
        <v>198</v>
      </c>
      <c r="B15" s="248">
        <f>'[1]Unpaid Loss Expense Reserves-14'!B22</f>
        <v>32715</v>
      </c>
      <c r="C15" s="248">
        <f>'[1]Unpaid Loss Expense Reserves-14'!C22</f>
        <v>97278</v>
      </c>
      <c r="D15" s="248">
        <f>'[1]Unpaid Loss Expense Reserves-14'!D22</f>
        <v>39068</v>
      </c>
      <c r="E15" s="239">
        <v>0</v>
      </c>
      <c r="F15" s="248">
        <f>SUM(B15:E15)</f>
        <v>169061</v>
      </c>
      <c r="G15" s="180"/>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row>
    <row r="16" spans="1:37" s="79" customFormat="1" ht="15" customHeight="1">
      <c r="A16" s="79" t="s">
        <v>199</v>
      </c>
      <c r="B16" s="248">
        <f>'[1]Unpaid Loss Expense Reserves-14'!B23</f>
        <v>105494</v>
      </c>
      <c r="C16" s="248">
        <f>'[1]Unpaid Loss Expense Reserves-14'!C23</f>
        <v>16023</v>
      </c>
      <c r="D16" s="239">
        <f>'[1]Unpaid Loss Expense Reserves-14'!D23</f>
        <v>0</v>
      </c>
      <c r="E16" s="239">
        <v>0</v>
      </c>
      <c r="F16" s="248">
        <f>SUM(B16:E16)</f>
        <v>121517</v>
      </c>
      <c r="G16" s="180"/>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row>
    <row r="17" spans="1:37" s="79" customFormat="1" ht="15" customHeight="1">
      <c r="A17" s="79" t="s">
        <v>200</v>
      </c>
      <c r="B17" s="239">
        <f>'[1]Unpaid Loss Expense Reserves-14'!B24</f>
        <v>0</v>
      </c>
      <c r="C17" s="239">
        <f>'[1]Unpaid Loss Expense Reserves-14'!C24</f>
        <v>0</v>
      </c>
      <c r="D17" s="239">
        <f>'[1]Unpaid Loss Expense Reserves-14'!D24</f>
        <v>0</v>
      </c>
      <c r="E17" s="239">
        <v>0</v>
      </c>
      <c r="F17" s="239">
        <f>SUM(B17:E17)</f>
        <v>0</v>
      </c>
      <c r="G17" s="180"/>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row>
    <row r="18" spans="1:37" s="79" customFormat="1" ht="15" customHeight="1" thickBot="1">
      <c r="A18" s="330" t="s">
        <v>162</v>
      </c>
      <c r="B18" s="243">
        <f>SUM(B15:B17)</f>
        <v>138209</v>
      </c>
      <c r="C18" s="243">
        <f>SUM(C15:C17)</f>
        <v>113301</v>
      </c>
      <c r="D18" s="243">
        <f>SUM(D15:D17)</f>
        <v>39068</v>
      </c>
      <c r="E18" s="331">
        <f>SUM(E15:E17)</f>
        <v>0</v>
      </c>
      <c r="F18" s="244">
        <f>SUM(F15:F17)</f>
        <v>290578</v>
      </c>
      <c r="G18" s="188"/>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row>
    <row r="19" spans="2:37" s="79" customFormat="1" ht="15" customHeight="1" thickTop="1">
      <c r="B19" s="241"/>
      <c r="C19" s="241"/>
      <c r="D19" s="241"/>
      <c r="E19" s="180"/>
      <c r="F19" s="84"/>
      <c r="G19" s="333"/>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row>
    <row r="20" spans="1:37" s="79" customFormat="1" ht="30" customHeight="1">
      <c r="A20" s="332" t="s">
        <v>202</v>
      </c>
      <c r="B20" s="334"/>
      <c r="C20" s="334"/>
      <c r="D20" s="334"/>
      <c r="E20" s="335"/>
      <c r="F20" s="188"/>
      <c r="G20" s="180"/>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row>
    <row r="21" spans="1:37" s="79" customFormat="1" ht="15" customHeight="1">
      <c r="A21" s="62" t="s">
        <v>198</v>
      </c>
      <c r="B21" s="248">
        <v>48516</v>
      </c>
      <c r="C21" s="248">
        <v>146612</v>
      </c>
      <c r="D21" s="248">
        <v>55155</v>
      </c>
      <c r="E21" s="239">
        <v>0</v>
      </c>
      <c r="F21" s="248">
        <f>SUM(B21:E21)</f>
        <v>250283</v>
      </c>
      <c r="G21" s="180"/>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row>
    <row r="22" spans="1:37" s="79" customFormat="1" ht="15" customHeight="1">
      <c r="A22" s="79" t="s">
        <v>203</v>
      </c>
      <c r="B22" s="248">
        <v>25020</v>
      </c>
      <c r="C22" s="248">
        <v>48849</v>
      </c>
      <c r="D22" s="239">
        <v>0</v>
      </c>
      <c r="E22" s="239">
        <v>0</v>
      </c>
      <c r="F22" s="248">
        <f>SUM(B22:E22)</f>
        <v>73869</v>
      </c>
      <c r="G22" s="180"/>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row>
    <row r="23" spans="1:37" s="79" customFormat="1" ht="15" customHeight="1">
      <c r="A23" s="79" t="s">
        <v>200</v>
      </c>
      <c r="B23" s="239">
        <v>0</v>
      </c>
      <c r="C23" s="239">
        <v>0</v>
      </c>
      <c r="D23" s="239">
        <v>0</v>
      </c>
      <c r="E23" s="239">
        <v>0</v>
      </c>
      <c r="F23" s="239">
        <f>SUM(B23:E23)</f>
        <v>0</v>
      </c>
      <c r="G23" s="180"/>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row>
    <row r="24" spans="1:37" s="79" customFormat="1" ht="15" customHeight="1" thickBot="1">
      <c r="A24" s="330" t="s">
        <v>162</v>
      </c>
      <c r="B24" s="243">
        <f>SUM(B21:B23)</f>
        <v>73536</v>
      </c>
      <c r="C24" s="243">
        <f>SUM(C21:C23)</f>
        <v>195461</v>
      </c>
      <c r="D24" s="243">
        <f>SUM(D21:D23)</f>
        <v>55155</v>
      </c>
      <c r="E24" s="331">
        <f>SUM(E21:E23)</f>
        <v>0</v>
      </c>
      <c r="F24" s="244">
        <f>SUM(F21:F23)</f>
        <v>324152</v>
      </c>
      <c r="G24" s="188"/>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row>
    <row r="25" spans="2:37" s="336" customFormat="1" ht="15" customHeight="1" thickTop="1">
      <c r="B25" s="334"/>
      <c r="C25" s="334"/>
      <c r="D25" s="334"/>
      <c r="E25" s="334"/>
      <c r="F25" s="334"/>
      <c r="G25" s="337"/>
      <c r="H25" s="329"/>
      <c r="I25" s="329"/>
      <c r="J25" s="329"/>
      <c r="K25" s="329"/>
      <c r="L25" s="329"/>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row>
    <row r="26" spans="1:37" s="79" customFormat="1" ht="30" customHeight="1">
      <c r="A26" s="332" t="s">
        <v>204</v>
      </c>
      <c r="B26" s="241"/>
      <c r="C26" s="241"/>
      <c r="D26" s="241"/>
      <c r="E26" s="241"/>
      <c r="F26" s="241"/>
      <c r="G26" s="180"/>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row>
    <row r="27" spans="1:37" s="79" customFormat="1" ht="15" customHeight="1">
      <c r="A27" s="79" t="s">
        <v>198</v>
      </c>
      <c r="B27" s="248">
        <f aca="true" t="shared" si="0" ref="B27:E29">B9+B15-B21</f>
        <v>4870</v>
      </c>
      <c r="C27" s="234">
        <f t="shared" si="0"/>
        <v>36318</v>
      </c>
      <c r="D27" s="234">
        <f t="shared" si="0"/>
        <v>-886</v>
      </c>
      <c r="E27" s="239">
        <f t="shared" si="0"/>
        <v>0</v>
      </c>
      <c r="F27" s="248">
        <f>SUM(B27:E27)</f>
        <v>40302</v>
      </c>
      <c r="G27" s="180"/>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row>
    <row r="28" spans="1:37" s="79" customFormat="1" ht="15" customHeight="1">
      <c r="A28" s="79" t="s">
        <v>199</v>
      </c>
      <c r="B28" s="248">
        <f t="shared" si="0"/>
        <v>97773</v>
      </c>
      <c r="C28" s="234">
        <f t="shared" si="0"/>
        <v>16937</v>
      </c>
      <c r="D28" s="234">
        <f t="shared" si="0"/>
        <v>650</v>
      </c>
      <c r="E28" s="239">
        <f t="shared" si="0"/>
        <v>0</v>
      </c>
      <c r="F28" s="234">
        <f>SUM(B28:E28)</f>
        <v>115360</v>
      </c>
      <c r="G28" s="180"/>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row>
    <row r="29" spans="1:37" s="79" customFormat="1" ht="15" customHeight="1">
      <c r="A29" s="79" t="s">
        <v>200</v>
      </c>
      <c r="B29" s="239">
        <f t="shared" si="0"/>
        <v>0</v>
      </c>
      <c r="C29" s="239">
        <f t="shared" si="0"/>
        <v>0</v>
      </c>
      <c r="D29" s="239">
        <f t="shared" si="0"/>
        <v>0</v>
      </c>
      <c r="E29" s="239">
        <f t="shared" si="0"/>
        <v>0</v>
      </c>
      <c r="F29" s="239">
        <f>SUM(B29:E29)</f>
        <v>0</v>
      </c>
      <c r="G29" s="180"/>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row>
    <row r="30" spans="1:37" ht="15" customHeight="1" thickBot="1">
      <c r="A30" s="52" t="s">
        <v>162</v>
      </c>
      <c r="B30" s="302">
        <f>SUM(B27:B29)</f>
        <v>102643</v>
      </c>
      <c r="C30" s="302">
        <f>SUM(C27:C29)</f>
        <v>53255</v>
      </c>
      <c r="D30" s="302">
        <f>SUM(D27:D29)</f>
        <v>-236</v>
      </c>
      <c r="E30" s="303">
        <f>SUM(E27:E29)</f>
        <v>0</v>
      </c>
      <c r="F30" s="302">
        <f>SUM(F27:F29)</f>
        <v>155662</v>
      </c>
      <c r="G30" s="180"/>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row>
    <row r="31" spans="2:38" ht="15" customHeight="1" thickTop="1">
      <c r="B31" s="240"/>
      <c r="C31" s="240"/>
      <c r="D31" s="240"/>
      <c r="F31" s="180"/>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row>
    <row r="32" spans="2:38" s="84" customFormat="1" ht="15" customHeight="1">
      <c r="B32" s="240"/>
      <c r="C32" s="240"/>
      <c r="D32" s="24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row>
    <row r="33" spans="2:38" ht="15" customHeight="1">
      <c r="B33" s="240"/>
      <c r="C33" s="240"/>
      <c r="D33" s="240"/>
      <c r="F33" s="180"/>
      <c r="G33" s="180"/>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row>
    <row r="34" spans="2:38" ht="15" customHeight="1">
      <c r="B34" s="240"/>
      <c r="C34" s="240"/>
      <c r="D34" s="240"/>
      <c r="F34" s="180"/>
      <c r="G34" s="180"/>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row>
    <row r="35" spans="2:38" ht="15" customHeight="1">
      <c r="B35" s="240"/>
      <c r="C35" s="240"/>
      <c r="D35" s="240"/>
      <c r="F35" s="180"/>
      <c r="G35" s="180"/>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row>
    <row r="36" spans="2:38" ht="15" customHeight="1">
      <c r="B36" s="240"/>
      <c r="C36" s="240"/>
      <c r="D36" s="240"/>
      <c r="F36" s="180"/>
      <c r="G36" s="180"/>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row>
    <row r="37" spans="2:38" ht="15" customHeight="1">
      <c r="B37" s="240"/>
      <c r="C37" s="240"/>
      <c r="D37" s="240"/>
      <c r="F37" s="180"/>
      <c r="G37" s="180"/>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row>
    <row r="38" spans="6:38" ht="15" customHeight="1">
      <c r="F38" s="180"/>
      <c r="G38" s="180"/>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row>
    <row r="39" spans="6:38" ht="15" customHeight="1">
      <c r="F39" s="180"/>
      <c r="G39" s="180"/>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row>
    <row r="40" spans="6:38" ht="15" customHeight="1">
      <c r="F40" s="180"/>
      <c r="G40" s="180"/>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row>
    <row r="41" spans="6:38" ht="15" customHeight="1">
      <c r="F41" s="180"/>
      <c r="G41" s="180"/>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row>
    <row r="42" spans="6:38" ht="15" customHeight="1">
      <c r="F42" s="180"/>
      <c r="G42" s="180"/>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row>
    <row r="43" spans="6:38" ht="15" customHeight="1">
      <c r="F43" s="180"/>
      <c r="G43" s="180"/>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row>
    <row r="44" spans="6:38" ht="15" customHeight="1">
      <c r="F44" s="180"/>
      <c r="G44" s="180"/>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row>
    <row r="45" spans="6:38" ht="15" customHeight="1">
      <c r="F45" s="180"/>
      <c r="G45" s="180"/>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row>
    <row r="46" spans="6:38" ht="15" customHeight="1">
      <c r="F46" s="180"/>
      <c r="G46" s="180"/>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row>
    <row r="47" spans="6:38" ht="15" customHeight="1">
      <c r="F47" s="180"/>
      <c r="G47" s="180"/>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row>
    <row r="48" spans="6:38" ht="15" customHeight="1">
      <c r="F48" s="180"/>
      <c r="G48" s="180"/>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row>
    <row r="49" spans="6:38" s="62" customFormat="1" ht="15" customHeight="1">
      <c r="F49" s="180"/>
      <c r="G49" s="180"/>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row>
    <row r="50" spans="6:38" s="62" customFormat="1" ht="15" customHeight="1">
      <c r="F50" s="180"/>
      <c r="G50" s="180"/>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row>
    <row r="51" spans="6:38" s="62" customFormat="1" ht="15" customHeight="1">
      <c r="F51" s="180"/>
      <c r="G51" s="180"/>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row>
    <row r="52" spans="6:38" s="62" customFormat="1" ht="15" customHeight="1">
      <c r="F52" s="180"/>
      <c r="G52" s="180"/>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row>
    <row r="53" spans="6:38" s="62" customFormat="1" ht="15" customHeight="1">
      <c r="F53" s="180"/>
      <c r="G53" s="180"/>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row>
    <row r="54" spans="6:38" s="62" customFormat="1" ht="15" customHeight="1">
      <c r="F54" s="180"/>
      <c r="G54" s="180"/>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row>
    <row r="55" spans="6:38" s="62" customFormat="1" ht="15" customHeight="1">
      <c r="F55" s="180"/>
      <c r="G55" s="180"/>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row>
    <row r="56" spans="6:38" s="62" customFormat="1" ht="15" customHeight="1">
      <c r="F56" s="180"/>
      <c r="G56" s="180"/>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row>
    <row r="57" spans="6:38" s="62" customFormat="1" ht="15" customHeight="1">
      <c r="F57" s="180"/>
      <c r="G57" s="180"/>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row>
    <row r="58" spans="6:38" s="62" customFormat="1" ht="15" customHeight="1">
      <c r="F58" s="180"/>
      <c r="G58" s="180"/>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row>
    <row r="59" spans="6:38" s="62" customFormat="1" ht="15" customHeight="1">
      <c r="F59" s="180"/>
      <c r="G59" s="180"/>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row>
    <row r="60" spans="6:38" s="62" customFormat="1" ht="15" customHeight="1">
      <c r="F60" s="180"/>
      <c r="G60" s="180"/>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row>
    <row r="61" spans="6:38" s="62" customFormat="1" ht="15" customHeight="1">
      <c r="F61" s="180"/>
      <c r="G61" s="180"/>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row>
    <row r="62" spans="6:38" s="62" customFormat="1" ht="15" customHeight="1">
      <c r="F62" s="180"/>
      <c r="G62" s="180"/>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row>
    <row r="63" spans="6:38" s="62" customFormat="1" ht="15" customHeight="1">
      <c r="F63" s="180"/>
      <c r="G63" s="180"/>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row>
    <row r="64" spans="6:38" s="62" customFormat="1" ht="15" customHeight="1">
      <c r="F64" s="180"/>
      <c r="G64" s="180"/>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row>
    <row r="65" spans="6:38" s="62" customFormat="1" ht="15" customHeight="1">
      <c r="F65" s="180"/>
      <c r="G65" s="180"/>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row>
    <row r="66" spans="6:38" s="62" customFormat="1" ht="15" customHeight="1">
      <c r="F66" s="180"/>
      <c r="G66" s="180"/>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row>
    <row r="67" spans="6:38" s="62" customFormat="1" ht="15" customHeight="1">
      <c r="F67" s="180"/>
      <c r="G67" s="180"/>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row>
    <row r="68" spans="6:38" s="62" customFormat="1" ht="15" customHeight="1">
      <c r="F68" s="180"/>
      <c r="G68" s="180"/>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row>
    <row r="69" spans="6:38" s="62" customFormat="1" ht="15" customHeight="1">
      <c r="F69" s="180"/>
      <c r="G69" s="180"/>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row>
    <row r="70" spans="6:38" s="62" customFormat="1" ht="15" customHeight="1">
      <c r="F70" s="180"/>
      <c r="G70" s="180"/>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row>
    <row r="71" spans="6:38" s="62" customFormat="1" ht="15" customHeight="1">
      <c r="F71" s="180"/>
      <c r="G71" s="180"/>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row>
    <row r="72" spans="6:38" s="62" customFormat="1" ht="15" customHeight="1">
      <c r="F72" s="180"/>
      <c r="G72" s="180"/>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row>
    <row r="73" spans="6:38" s="62" customFormat="1" ht="15" customHeight="1">
      <c r="F73" s="180"/>
      <c r="G73" s="180"/>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row>
    <row r="74" spans="6:38" s="62" customFormat="1" ht="15" customHeight="1">
      <c r="F74" s="180"/>
      <c r="G74" s="180"/>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row>
    <row r="75" spans="6:38" s="62" customFormat="1" ht="15" customHeight="1">
      <c r="F75" s="180"/>
      <c r="G75" s="180"/>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row>
    <row r="76" spans="6:38" s="62" customFormat="1" ht="15" customHeight="1">
      <c r="F76" s="180"/>
      <c r="G76" s="180"/>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row>
    <row r="77" spans="6:38" s="62" customFormat="1" ht="15" customHeight="1">
      <c r="F77" s="180"/>
      <c r="G77" s="180"/>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row>
    <row r="78" spans="6:38" s="62" customFormat="1" ht="15" customHeight="1">
      <c r="F78" s="180"/>
      <c r="G78" s="180"/>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row>
    <row r="79" spans="6:38" s="62" customFormat="1" ht="15" customHeight="1">
      <c r="F79" s="180"/>
      <c r="G79" s="180"/>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62" customWidth="1"/>
    <col min="2" max="2" width="19.00390625" style="255" customWidth="1"/>
    <col min="3" max="3" width="18.421875" style="255" customWidth="1"/>
    <col min="4" max="4" width="18.140625" style="255" customWidth="1"/>
    <col min="5" max="5" width="19.421875" style="84" customWidth="1"/>
    <col min="6" max="6" width="20.7109375" style="84" customWidth="1"/>
    <col min="7" max="7" width="15.7109375" style="84" customWidth="1"/>
    <col min="8" max="16384" width="15.7109375" style="62" customWidth="1"/>
  </cols>
  <sheetData>
    <row r="1" spans="1:7" s="317" customFormat="1" ht="30" customHeight="1">
      <c r="A1" s="312" t="s">
        <v>0</v>
      </c>
      <c r="B1" s="313"/>
      <c r="C1" s="313"/>
      <c r="D1" s="313"/>
      <c r="E1" s="314"/>
      <c r="F1" s="315"/>
      <c r="G1" s="316"/>
    </row>
    <row r="2" spans="1:6" ht="15" customHeight="1">
      <c r="A2" s="98"/>
      <c r="B2" s="318"/>
      <c r="C2" s="318"/>
      <c r="D2" s="318"/>
      <c r="E2" s="318"/>
      <c r="F2" s="319"/>
    </row>
    <row r="3" spans="1:7" s="157" customFormat="1" ht="15" customHeight="1">
      <c r="A3" s="320" t="s">
        <v>195</v>
      </c>
      <c r="B3" s="321"/>
      <c r="C3" s="321"/>
      <c r="D3" s="321"/>
      <c r="E3" s="322"/>
      <c r="F3" s="323"/>
      <c r="G3" s="156"/>
    </row>
    <row r="4" spans="1:7" s="157" customFormat="1" ht="15" customHeight="1">
      <c r="A4" s="320" t="s">
        <v>196</v>
      </c>
      <c r="B4" s="321"/>
      <c r="C4" s="321"/>
      <c r="D4" s="321"/>
      <c r="E4" s="322"/>
      <c r="F4" s="323"/>
      <c r="G4" s="156"/>
    </row>
    <row r="5" spans="1:7" s="157" customFormat="1" ht="15" customHeight="1">
      <c r="A5" s="57" t="s">
        <v>155</v>
      </c>
      <c r="B5" s="321"/>
      <c r="C5" s="321"/>
      <c r="D5" s="321"/>
      <c r="E5" s="322"/>
      <c r="F5" s="323"/>
      <c r="G5" s="156"/>
    </row>
    <row r="6" spans="1:6" ht="15" customHeight="1">
      <c r="A6" s="324"/>
      <c r="E6" s="319"/>
      <c r="F6" s="319"/>
    </row>
    <row r="7" spans="1:6" ht="30" customHeight="1">
      <c r="A7" s="201"/>
      <c r="B7" s="225" t="s">
        <v>70</v>
      </c>
      <c r="C7" s="225" t="s">
        <v>71</v>
      </c>
      <c r="D7" s="225" t="s">
        <v>72</v>
      </c>
      <c r="E7" s="225" t="s">
        <v>73</v>
      </c>
      <c r="F7" s="226" t="s">
        <v>74</v>
      </c>
    </row>
    <row r="8" spans="1:6" ht="30" customHeight="1">
      <c r="A8" s="325" t="s">
        <v>197</v>
      </c>
      <c r="B8" s="326"/>
      <c r="C8" s="326"/>
      <c r="D8" s="326"/>
      <c r="F8" s="327"/>
    </row>
    <row r="9" spans="1:37" ht="15" customHeight="1">
      <c r="A9" s="62" t="s">
        <v>198</v>
      </c>
      <c r="B9" s="232">
        <f>'[1]Loss Expenses Paid YTD-16'!K21</f>
        <v>21102</v>
      </c>
      <c r="C9" s="232">
        <f>'[1]Loss Expenses Paid YTD-16'!K15</f>
        <v>164511</v>
      </c>
      <c r="D9" s="232">
        <f>'[1]Loss Expenses Paid YTD-16'!K9</f>
        <v>60118</v>
      </c>
      <c r="E9" s="204">
        <v>0</v>
      </c>
      <c r="F9" s="232">
        <f>SUM(B9:E9)</f>
        <v>245731</v>
      </c>
      <c r="G9" s="180"/>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row>
    <row r="10" spans="1:37" s="79" customFormat="1" ht="15" customHeight="1">
      <c r="A10" s="79" t="s">
        <v>199</v>
      </c>
      <c r="B10" s="290">
        <f>'[1]Loss Expenses Paid YTD-16'!K22</f>
        <v>21941</v>
      </c>
      <c r="C10" s="290">
        <f>'[1]Loss Expenses Paid YTD-16'!K16</f>
        <v>120750</v>
      </c>
      <c r="D10" s="290">
        <f>'[1]Loss Expenses Paid YTD-16'!K10</f>
        <v>5940</v>
      </c>
      <c r="E10" s="204">
        <v>0</v>
      </c>
      <c r="F10" s="248">
        <f>SUM(B10:E10)</f>
        <v>148631</v>
      </c>
      <c r="G10" s="180"/>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row>
    <row r="11" spans="1:37" s="79" customFormat="1" ht="15" customHeight="1">
      <c r="A11" s="79" t="s">
        <v>200</v>
      </c>
      <c r="B11" s="239">
        <f>'[1]Loss Expenses Paid YTD-16'!K23</f>
        <v>0</v>
      </c>
      <c r="C11" s="239">
        <f>'[1]Loss Expenses Paid YTD-16'!K17</f>
        <v>0</v>
      </c>
      <c r="D11" s="239">
        <f>'[1]Loss Expenses Paid YTD-16'!K11</f>
        <v>0</v>
      </c>
      <c r="E11" s="239">
        <v>0</v>
      </c>
      <c r="F11" s="239">
        <f>SUM(B11:E11)</f>
        <v>0</v>
      </c>
      <c r="G11" s="180"/>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row>
    <row r="12" spans="1:37" s="79" customFormat="1" ht="15" customHeight="1" thickBot="1">
      <c r="A12" s="330" t="s">
        <v>162</v>
      </c>
      <c r="B12" s="243">
        <f>SUM(B9:B11)</f>
        <v>43043</v>
      </c>
      <c r="C12" s="243">
        <f>SUM(C9:C11)</f>
        <v>285261</v>
      </c>
      <c r="D12" s="243">
        <f>SUM(D9:D11)</f>
        <v>66058</v>
      </c>
      <c r="E12" s="339">
        <f>SUM(E9:E11)</f>
        <v>0</v>
      </c>
      <c r="F12" s="244">
        <f>SUM(F9:F11)</f>
        <v>394362</v>
      </c>
      <c r="G12" s="188"/>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row>
    <row r="13" spans="2:37" s="79" customFormat="1" ht="15" customHeight="1" thickTop="1">
      <c r="B13" s="241"/>
      <c r="C13" s="241"/>
      <c r="D13" s="241"/>
      <c r="E13" s="180"/>
      <c r="F13" s="84"/>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row>
    <row r="14" spans="1:37" s="79" customFormat="1" ht="30" customHeight="1">
      <c r="A14" s="332" t="s">
        <v>201</v>
      </c>
      <c r="B14" s="241"/>
      <c r="C14" s="241"/>
      <c r="D14" s="241"/>
      <c r="E14" s="180"/>
      <c r="F14" s="188"/>
      <c r="G14" s="180"/>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row>
    <row r="15" spans="1:37" s="79" customFormat="1" ht="15" customHeight="1">
      <c r="A15" s="62" t="s">
        <v>198</v>
      </c>
      <c r="B15" s="248">
        <f>'[1]Unpaid Loss Expense Reserves-14'!B22</f>
        <v>32715</v>
      </c>
      <c r="C15" s="248">
        <f>'[1]Unpaid Loss Expense Reserves-14'!C22</f>
        <v>97278</v>
      </c>
      <c r="D15" s="248">
        <f>'[1]Unpaid Loss Expense Reserves-14'!D22</f>
        <v>39068</v>
      </c>
      <c r="E15" s="239">
        <v>0</v>
      </c>
      <c r="F15" s="248">
        <f>SUM(B15:E15)</f>
        <v>169061</v>
      </c>
      <c r="G15" s="180"/>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row>
    <row r="16" spans="1:37" s="79" customFormat="1" ht="15" customHeight="1">
      <c r="A16" s="79" t="s">
        <v>199</v>
      </c>
      <c r="B16" s="248">
        <f>'[1]Unpaid Loss Expense Reserves-14'!B23</f>
        <v>105494</v>
      </c>
      <c r="C16" s="248">
        <f>'[1]Unpaid Loss Expense Reserves-14'!C23</f>
        <v>16023</v>
      </c>
      <c r="D16" s="239">
        <f>'[1]Unpaid Loss Expense Reserves-14'!D23</f>
        <v>0</v>
      </c>
      <c r="E16" s="239">
        <v>0</v>
      </c>
      <c r="F16" s="248">
        <f>SUM(B16:E16)</f>
        <v>121517</v>
      </c>
      <c r="G16" s="180"/>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row>
    <row r="17" spans="1:37" s="79" customFormat="1" ht="15" customHeight="1">
      <c r="A17" s="79" t="s">
        <v>200</v>
      </c>
      <c r="B17" s="239">
        <f>'[1]Unpaid Loss Expense Reserves-14'!B24</f>
        <v>0</v>
      </c>
      <c r="C17" s="239">
        <f>'[1]Unpaid Loss Expense Reserves-14'!C24</f>
        <v>0</v>
      </c>
      <c r="D17" s="239">
        <f>'[1]Unpaid Loss Expense Reserves-14'!D24</f>
        <v>0</v>
      </c>
      <c r="E17" s="239">
        <v>0</v>
      </c>
      <c r="F17" s="239">
        <f>SUM(B17:E17)</f>
        <v>0</v>
      </c>
      <c r="G17" s="180"/>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row>
    <row r="18" spans="1:37" s="79" customFormat="1" ht="15" customHeight="1" thickBot="1">
      <c r="A18" s="330" t="s">
        <v>162</v>
      </c>
      <c r="B18" s="243">
        <f>SUM(B15:B17)</f>
        <v>138209</v>
      </c>
      <c r="C18" s="243">
        <f>SUM(C15:C17)</f>
        <v>113301</v>
      </c>
      <c r="D18" s="243">
        <f>SUM(D15:D17)</f>
        <v>39068</v>
      </c>
      <c r="E18" s="331">
        <f>SUM(E15:E17)</f>
        <v>0</v>
      </c>
      <c r="F18" s="244">
        <f>SUM(F15:F17)</f>
        <v>290578</v>
      </c>
      <c r="G18" s="188"/>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row>
    <row r="19" spans="2:37" s="79" customFormat="1" ht="15" customHeight="1" thickTop="1">
      <c r="B19" s="241"/>
      <c r="C19" s="241"/>
      <c r="D19" s="241"/>
      <c r="E19" s="180"/>
      <c r="F19" s="84"/>
      <c r="G19" s="333"/>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row>
    <row r="20" spans="1:37" s="79" customFormat="1" ht="30" customHeight="1">
      <c r="A20" s="332" t="s">
        <v>205</v>
      </c>
      <c r="B20" s="334"/>
      <c r="C20" s="334"/>
      <c r="D20" s="334"/>
      <c r="E20" s="335"/>
      <c r="F20" s="188"/>
      <c r="G20" s="180"/>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row>
    <row r="21" spans="1:37" s="79" customFormat="1" ht="15" customHeight="1">
      <c r="A21" s="62" t="s">
        <v>198</v>
      </c>
      <c r="B21" s="204">
        <v>0</v>
      </c>
      <c r="C21" s="248">
        <v>160834</v>
      </c>
      <c r="D21" s="248">
        <v>78783</v>
      </c>
      <c r="E21" s="248">
        <v>30129</v>
      </c>
      <c r="F21" s="248">
        <f>SUM(B21:E21)</f>
        <v>269746</v>
      </c>
      <c r="G21" s="180"/>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row>
    <row r="22" spans="1:37" s="79" customFormat="1" ht="15" customHeight="1">
      <c r="A22" s="79" t="s">
        <v>203</v>
      </c>
      <c r="B22" s="204">
        <v>0</v>
      </c>
      <c r="C22" s="248">
        <v>35095</v>
      </c>
      <c r="D22" s="248">
        <v>5813</v>
      </c>
      <c r="E22" s="204">
        <v>0</v>
      </c>
      <c r="F22" s="248">
        <f>SUM(B22:E22)</f>
        <v>40908</v>
      </c>
      <c r="G22" s="180"/>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row>
    <row r="23" spans="1:37" s="79" customFormat="1" ht="15" customHeight="1">
      <c r="A23" s="79" t="s">
        <v>200</v>
      </c>
      <c r="B23" s="204">
        <v>0</v>
      </c>
      <c r="C23" s="204">
        <v>0</v>
      </c>
      <c r="D23" s="204">
        <v>0</v>
      </c>
      <c r="E23" s="204">
        <v>0</v>
      </c>
      <c r="F23" s="239">
        <f>SUM(B23:E23)</f>
        <v>0</v>
      </c>
      <c r="G23" s="180"/>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row>
    <row r="24" spans="1:37" s="79" customFormat="1" ht="15" customHeight="1" thickBot="1">
      <c r="A24" s="330" t="s">
        <v>162</v>
      </c>
      <c r="B24" s="339">
        <f>SUM(B21:B23)</f>
        <v>0</v>
      </c>
      <c r="C24" s="243">
        <f>SUM(C21:C23)</f>
        <v>195929</v>
      </c>
      <c r="D24" s="243">
        <f>SUM(D21:D23)</f>
        <v>84596</v>
      </c>
      <c r="E24" s="243">
        <f>SUM(E21:E23)</f>
        <v>30129</v>
      </c>
      <c r="F24" s="244">
        <f>SUM(F21:F23)</f>
        <v>310654</v>
      </c>
      <c r="G24" s="188"/>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row>
    <row r="25" spans="2:37" s="336" customFormat="1" ht="15" customHeight="1" thickTop="1">
      <c r="B25" s="334"/>
      <c r="C25" s="334"/>
      <c r="D25" s="334"/>
      <c r="E25" s="334"/>
      <c r="F25" s="334"/>
      <c r="G25" s="337"/>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row>
    <row r="26" spans="1:37" s="79" customFormat="1" ht="30" customHeight="1">
      <c r="A26" s="332" t="s">
        <v>204</v>
      </c>
      <c r="B26" s="241"/>
      <c r="C26" s="241"/>
      <c r="D26" s="241"/>
      <c r="E26" s="241"/>
      <c r="F26" s="241"/>
      <c r="G26" s="180"/>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row>
    <row r="27" spans="1:37" s="79" customFormat="1" ht="15" customHeight="1">
      <c r="A27" s="79" t="s">
        <v>198</v>
      </c>
      <c r="B27" s="248">
        <f aca="true" t="shared" si="0" ref="B27:E29">B9+B15-B21</f>
        <v>53817</v>
      </c>
      <c r="C27" s="234">
        <f t="shared" si="0"/>
        <v>100955</v>
      </c>
      <c r="D27" s="234">
        <f t="shared" si="0"/>
        <v>20403</v>
      </c>
      <c r="E27" s="234">
        <f t="shared" si="0"/>
        <v>-30129</v>
      </c>
      <c r="F27" s="234">
        <f>SUM(B27:E27)</f>
        <v>145046</v>
      </c>
      <c r="G27" s="180"/>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row>
    <row r="28" spans="1:37" s="79" customFormat="1" ht="15" customHeight="1">
      <c r="A28" s="79" t="s">
        <v>199</v>
      </c>
      <c r="B28" s="248">
        <f t="shared" si="0"/>
        <v>127435</v>
      </c>
      <c r="C28" s="234">
        <f t="shared" si="0"/>
        <v>101678</v>
      </c>
      <c r="D28" s="234">
        <f t="shared" si="0"/>
        <v>127</v>
      </c>
      <c r="E28" s="204">
        <f t="shared" si="0"/>
        <v>0</v>
      </c>
      <c r="F28" s="234">
        <f>SUM(B28:E28)</f>
        <v>229240</v>
      </c>
      <c r="G28" s="180"/>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row>
    <row r="29" spans="1:37" s="79" customFormat="1" ht="15" customHeight="1">
      <c r="A29" s="79" t="s">
        <v>200</v>
      </c>
      <c r="B29" s="204">
        <f t="shared" si="0"/>
        <v>0</v>
      </c>
      <c r="C29" s="204">
        <f t="shared" si="0"/>
        <v>0</v>
      </c>
      <c r="D29" s="204">
        <f t="shared" si="0"/>
        <v>0</v>
      </c>
      <c r="E29" s="204">
        <f t="shared" si="0"/>
        <v>0</v>
      </c>
      <c r="F29" s="204">
        <f>SUM(B29:E29)</f>
        <v>0</v>
      </c>
      <c r="G29" s="180"/>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row>
    <row r="30" spans="1:37" ht="15" customHeight="1" thickBot="1">
      <c r="A30" s="52" t="s">
        <v>162</v>
      </c>
      <c r="B30" s="302">
        <f>SUM(B27:B29)</f>
        <v>181252</v>
      </c>
      <c r="C30" s="302">
        <f>SUM(C27:C29)</f>
        <v>202633</v>
      </c>
      <c r="D30" s="302">
        <f>SUM(D27:D29)</f>
        <v>20530</v>
      </c>
      <c r="E30" s="302">
        <f>SUM(E27:E29)</f>
        <v>-30129</v>
      </c>
      <c r="F30" s="302">
        <f>SUM(F27:F29)</f>
        <v>374286</v>
      </c>
      <c r="G30" s="180"/>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row>
    <row r="31" spans="2:38" ht="15" customHeight="1" thickTop="1">
      <c r="B31" s="240"/>
      <c r="C31" s="240"/>
      <c r="D31" s="240"/>
      <c r="F31" s="180"/>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row>
    <row r="32" spans="2:38" s="84" customFormat="1" ht="15" customHeight="1">
      <c r="B32" s="240"/>
      <c r="C32" s="240"/>
      <c r="D32" s="24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row>
    <row r="33" spans="2:38" ht="15" customHeight="1">
      <c r="B33" s="240"/>
      <c r="C33" s="240"/>
      <c r="D33" s="240"/>
      <c r="F33" s="180"/>
      <c r="G33" s="180"/>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row>
    <row r="34" spans="2:38" ht="15" customHeight="1">
      <c r="B34" s="240"/>
      <c r="C34" s="240"/>
      <c r="D34" s="240"/>
      <c r="F34" s="180"/>
      <c r="G34" s="180"/>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row>
    <row r="35" spans="2:38" ht="15" customHeight="1">
      <c r="B35" s="240"/>
      <c r="C35" s="240"/>
      <c r="D35" s="240"/>
      <c r="F35" s="180"/>
      <c r="G35" s="180"/>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row>
    <row r="36" spans="2:38" ht="15" customHeight="1">
      <c r="B36" s="240"/>
      <c r="C36" s="240"/>
      <c r="D36" s="240"/>
      <c r="F36" s="180"/>
      <c r="G36" s="180"/>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row>
    <row r="37" spans="2:38" ht="15" customHeight="1">
      <c r="B37" s="240"/>
      <c r="C37" s="240"/>
      <c r="D37" s="240"/>
      <c r="F37" s="180"/>
      <c r="G37" s="180"/>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row>
    <row r="38" spans="6:38" ht="15" customHeight="1">
      <c r="F38" s="180"/>
      <c r="G38" s="180"/>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row>
    <row r="39" spans="6:38" ht="15" customHeight="1">
      <c r="F39" s="180"/>
      <c r="G39" s="180"/>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row>
    <row r="40" spans="6:38" ht="15" customHeight="1">
      <c r="F40" s="180"/>
      <c r="G40" s="180"/>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row>
    <row r="41" spans="6:38" ht="15" customHeight="1">
      <c r="F41" s="180"/>
      <c r="G41" s="180"/>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row>
    <row r="42" spans="6:38" ht="15" customHeight="1">
      <c r="F42" s="180"/>
      <c r="G42" s="180"/>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row>
    <row r="43" spans="6:38" ht="15" customHeight="1">
      <c r="F43" s="180"/>
      <c r="G43" s="180"/>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row>
    <row r="44" spans="6:38" ht="15" customHeight="1">
      <c r="F44" s="180"/>
      <c r="G44" s="180"/>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row>
    <row r="45" spans="6:38" ht="15" customHeight="1">
      <c r="F45" s="180"/>
      <c r="G45" s="180"/>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row>
    <row r="46" spans="6:38" ht="15" customHeight="1">
      <c r="F46" s="180"/>
      <c r="G46" s="180"/>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row>
    <row r="47" spans="6:38" ht="15" customHeight="1">
      <c r="F47" s="180"/>
      <c r="G47" s="180"/>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row>
    <row r="48" spans="6:38" ht="15" customHeight="1">
      <c r="F48" s="180"/>
      <c r="G48" s="180"/>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row>
    <row r="49" spans="6:38" s="62" customFormat="1" ht="15" customHeight="1">
      <c r="F49" s="180"/>
      <c r="G49" s="180"/>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row>
    <row r="50" spans="6:38" s="62" customFormat="1" ht="15" customHeight="1">
      <c r="F50" s="180"/>
      <c r="G50" s="180"/>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row>
    <row r="51" spans="6:38" s="62" customFormat="1" ht="15" customHeight="1">
      <c r="F51" s="180"/>
      <c r="G51" s="180"/>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row>
    <row r="52" spans="6:38" s="62" customFormat="1" ht="15" customHeight="1">
      <c r="F52" s="180"/>
      <c r="G52" s="180"/>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row>
    <row r="53" spans="6:38" s="62" customFormat="1" ht="15" customHeight="1">
      <c r="F53" s="180"/>
      <c r="G53" s="180"/>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row>
    <row r="54" spans="6:38" s="62" customFormat="1" ht="15" customHeight="1">
      <c r="F54" s="180"/>
      <c r="G54" s="180"/>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row>
    <row r="55" spans="6:38" s="62" customFormat="1" ht="15" customHeight="1">
      <c r="F55" s="180"/>
      <c r="G55" s="180"/>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row>
    <row r="56" spans="6:38" s="62" customFormat="1" ht="15" customHeight="1">
      <c r="F56" s="180"/>
      <c r="G56" s="180"/>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row>
    <row r="57" spans="6:38" s="62" customFormat="1" ht="15" customHeight="1">
      <c r="F57" s="180"/>
      <c r="G57" s="180"/>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row>
    <row r="58" spans="6:38" s="62" customFormat="1" ht="15" customHeight="1">
      <c r="F58" s="180"/>
      <c r="G58" s="180"/>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row>
    <row r="59" spans="6:38" s="62" customFormat="1" ht="15" customHeight="1">
      <c r="F59" s="180"/>
      <c r="G59" s="180"/>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row>
    <row r="60" spans="6:38" s="62" customFormat="1" ht="15" customHeight="1">
      <c r="F60" s="180"/>
      <c r="G60" s="180"/>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row>
    <row r="61" spans="6:38" s="62" customFormat="1" ht="15" customHeight="1">
      <c r="F61" s="180"/>
      <c r="G61" s="180"/>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row>
    <row r="62" spans="6:38" s="62" customFormat="1" ht="15" customHeight="1">
      <c r="F62" s="180"/>
      <c r="G62" s="180"/>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row>
    <row r="63" spans="6:38" s="62" customFormat="1" ht="15" customHeight="1">
      <c r="F63" s="180"/>
      <c r="G63" s="180"/>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row>
    <row r="64" spans="6:38" s="62" customFormat="1" ht="15" customHeight="1">
      <c r="F64" s="180"/>
      <c r="G64" s="180"/>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row>
    <row r="65" spans="6:38" s="62" customFormat="1" ht="15" customHeight="1">
      <c r="F65" s="180"/>
      <c r="G65" s="180"/>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row>
    <row r="66" spans="6:38" s="62" customFormat="1" ht="15" customHeight="1">
      <c r="F66" s="180"/>
      <c r="G66" s="180"/>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row>
    <row r="67" spans="6:38" s="62" customFormat="1" ht="15" customHeight="1">
      <c r="F67" s="180"/>
      <c r="G67" s="180"/>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row>
    <row r="68" spans="6:38" s="62" customFormat="1" ht="15" customHeight="1">
      <c r="F68" s="180"/>
      <c r="G68" s="180"/>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row>
    <row r="69" spans="6:38" s="62" customFormat="1" ht="15" customHeight="1">
      <c r="F69" s="180"/>
      <c r="G69" s="180"/>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row>
    <row r="70" spans="6:38" s="62" customFormat="1" ht="15" customHeight="1">
      <c r="F70" s="180"/>
      <c r="G70" s="180"/>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row>
    <row r="71" spans="6:38" s="62" customFormat="1" ht="15" customHeight="1">
      <c r="F71" s="180"/>
      <c r="G71" s="180"/>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row>
    <row r="72" spans="6:38" s="62" customFormat="1" ht="15" customHeight="1">
      <c r="F72" s="180"/>
      <c r="G72" s="180"/>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row>
    <row r="73" spans="6:38" s="62" customFormat="1" ht="15" customHeight="1">
      <c r="F73" s="180"/>
      <c r="G73" s="180"/>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row>
    <row r="74" spans="6:38" s="62" customFormat="1" ht="15" customHeight="1">
      <c r="F74" s="180"/>
      <c r="G74" s="180"/>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row>
    <row r="75" spans="6:38" s="62" customFormat="1" ht="15" customHeight="1">
      <c r="F75" s="180"/>
      <c r="G75" s="180"/>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row>
    <row r="76" spans="6:38" s="62" customFormat="1" ht="15" customHeight="1">
      <c r="F76" s="180"/>
      <c r="G76" s="180"/>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row>
    <row r="77" spans="6:38" s="62" customFormat="1" ht="15" customHeight="1">
      <c r="F77" s="180"/>
      <c r="G77" s="180"/>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row>
    <row r="78" spans="6:38" s="62" customFormat="1" ht="15" customHeight="1">
      <c r="F78" s="180"/>
      <c r="G78" s="180"/>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row>
    <row r="79" spans="6:38" s="62" customFormat="1" ht="15" customHeight="1">
      <c r="F79" s="180"/>
      <c r="G79" s="180"/>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1"/>
    </sheetView>
  </sheetViews>
  <sheetFormatPr defaultColWidth="15.7109375" defaultRowHeight="15" customHeight="1"/>
  <cols>
    <col min="1" max="1" width="64.140625" style="62" bestFit="1" customWidth="1"/>
    <col min="2" max="2" width="17.28125" style="84" bestFit="1" customWidth="1"/>
    <col min="3" max="3" width="14.57421875" style="84" bestFit="1" customWidth="1"/>
    <col min="4" max="4" width="12.28125" style="62" bestFit="1" customWidth="1"/>
    <col min="5" max="5" width="15.00390625" style="62" bestFit="1" customWidth="1"/>
    <col min="6" max="16384" width="15.7109375" style="62" customWidth="1"/>
  </cols>
  <sheetData>
    <row r="1" spans="1:5" s="52" customFormat="1" ht="30" customHeight="1">
      <c r="A1" s="1" t="s">
        <v>0</v>
      </c>
      <c r="B1" s="1"/>
      <c r="C1" s="1"/>
      <c r="D1" s="1"/>
      <c r="E1" s="1"/>
    </row>
    <row r="2" spans="1:3" s="53" customFormat="1" ht="15" customHeight="1">
      <c r="A2" s="3"/>
      <c r="B2" s="3"/>
      <c r="C2" s="3"/>
    </row>
    <row r="3" spans="1:5" s="55" customFormat="1" ht="15" customHeight="1">
      <c r="A3" s="54" t="s">
        <v>40</v>
      </c>
      <c r="B3" s="54"/>
      <c r="C3" s="54"/>
      <c r="D3" s="54"/>
      <c r="E3" s="54"/>
    </row>
    <row r="4" spans="1:5" s="55" customFormat="1" ht="15" customHeight="1">
      <c r="A4" s="56" t="s">
        <v>41</v>
      </c>
      <c r="B4" s="54"/>
      <c r="C4" s="54"/>
      <c r="D4" s="54"/>
      <c r="E4" s="54"/>
    </row>
    <row r="5" spans="1:3" s="55" customFormat="1" ht="15" customHeight="1">
      <c r="A5" s="57"/>
      <c r="B5" s="58"/>
      <c r="C5" s="58"/>
    </row>
    <row r="6" spans="1:5" ht="15" customHeight="1">
      <c r="A6" s="59"/>
      <c r="B6" s="60" t="s">
        <v>42</v>
      </c>
      <c r="C6" s="61"/>
      <c r="D6" s="60" t="s">
        <v>43</v>
      </c>
      <c r="E6" s="61"/>
    </row>
    <row r="7" spans="1:5" ht="15" customHeight="1">
      <c r="A7" s="59"/>
      <c r="B7" s="63"/>
      <c r="C7" s="64"/>
      <c r="D7" s="63"/>
      <c r="E7" s="64"/>
    </row>
    <row r="8" spans="1:5" ht="15" customHeight="1">
      <c r="A8" s="65" t="s">
        <v>44</v>
      </c>
      <c r="B8" s="63"/>
      <c r="C8" s="66"/>
      <c r="D8" s="63"/>
      <c r="E8" s="66"/>
    </row>
    <row r="9" spans="1:5" ht="15" customHeight="1">
      <c r="A9" s="65"/>
      <c r="B9" s="63"/>
      <c r="C9" s="66"/>
      <c r="D9" s="63"/>
      <c r="E9" s="66"/>
    </row>
    <row r="10" spans="1:5" ht="15" customHeight="1">
      <c r="A10" s="59" t="s">
        <v>45</v>
      </c>
      <c r="B10" s="67"/>
      <c r="C10" s="68">
        <f>'Earned Incurred QTD-5'!D16</f>
        <v>2040976</v>
      </c>
      <c r="D10" s="67"/>
      <c r="E10" s="68">
        <f>'Earned Incurred YTD-6'!D16</f>
        <v>6225871</v>
      </c>
    </row>
    <row r="11" spans="1:5" ht="15" customHeight="1">
      <c r="A11" s="65"/>
      <c r="B11" s="67"/>
      <c r="C11" s="69"/>
      <c r="D11" s="67"/>
      <c r="E11" s="69"/>
    </row>
    <row r="12" spans="1:5" ht="15" customHeight="1">
      <c r="A12" s="65" t="s">
        <v>46</v>
      </c>
      <c r="B12" s="67"/>
      <c r="C12" s="69"/>
      <c r="D12" s="67"/>
      <c r="E12" s="69"/>
    </row>
    <row r="13" spans="1:5" ht="15" customHeight="1">
      <c r="A13" s="59" t="s">
        <v>47</v>
      </c>
      <c r="B13" s="70">
        <f>'Earned Incurred QTD-5'!D23</f>
        <v>451206</v>
      </c>
      <c r="C13" s="71"/>
      <c r="D13" s="70">
        <f>'Earned Incurred YTD-6'!D23</f>
        <v>3126331</v>
      </c>
      <c r="E13" s="71"/>
    </row>
    <row r="14" spans="1:5" ht="15" customHeight="1">
      <c r="A14" s="59" t="s">
        <v>48</v>
      </c>
      <c r="B14" s="70">
        <f>'Earned Incurred QTD-5'!D30</f>
        <v>155662</v>
      </c>
      <c r="C14" s="71"/>
      <c r="D14" s="70">
        <f>'Earned Incurred YTD-6'!D30</f>
        <v>374286</v>
      </c>
      <c r="E14" s="71"/>
    </row>
    <row r="15" spans="1:5" ht="15" customHeight="1">
      <c r="A15" s="59" t="s">
        <v>49</v>
      </c>
      <c r="B15" s="70">
        <f>'Earned Incurred QTD-5'!C37</f>
        <v>160882</v>
      </c>
      <c r="C15" s="71"/>
      <c r="D15" s="70">
        <f>'Earned Incurred YTD-6'!C37</f>
        <v>486007</v>
      </c>
      <c r="E15" s="71"/>
    </row>
    <row r="16" spans="1:5" ht="15" customHeight="1">
      <c r="A16" s="59" t="s">
        <v>50</v>
      </c>
      <c r="B16" s="70">
        <f>'Earned Incurred QTD-5'!C39+'Earned Incurred QTD-5'!C38+'Earned Incurred QTD-5'!C43</f>
        <v>852780</v>
      </c>
      <c r="C16" s="71"/>
      <c r="D16" s="70">
        <f>'Earned Incurred YTD-6'!C38+'Earned Incurred YTD-6'!C39+'Earned Incurred YTD-6'!C43</f>
        <v>1467888</v>
      </c>
      <c r="E16" s="71"/>
    </row>
    <row r="17" spans="1:5" ht="15" customHeight="1">
      <c r="A17" s="59" t="s">
        <v>51</v>
      </c>
      <c r="B17" s="72">
        <f>'Earned Incurred QTD-5'!D36</f>
        <v>10453</v>
      </c>
      <c r="C17" s="71"/>
      <c r="D17" s="72">
        <f>'Earned Incurred YTD-6'!D36</f>
        <v>28774</v>
      </c>
      <c r="E17" s="71"/>
    </row>
    <row r="18" spans="1:5" ht="15" customHeight="1">
      <c r="A18" s="59" t="s">
        <v>52</v>
      </c>
      <c r="B18" s="73"/>
      <c r="C18" s="74">
        <f>SUM(B13:B17)</f>
        <v>1630983</v>
      </c>
      <c r="D18" s="73"/>
      <c r="E18" s="74">
        <f>SUM(D13:D17)</f>
        <v>5483286</v>
      </c>
    </row>
    <row r="19" spans="1:5" ht="15" customHeight="1">
      <c r="A19" s="59"/>
      <c r="B19" s="73"/>
      <c r="C19" s="75"/>
      <c r="D19" s="73"/>
      <c r="E19" s="75"/>
    </row>
    <row r="20" spans="1:5" ht="15" customHeight="1">
      <c r="A20" s="59" t="s">
        <v>53</v>
      </c>
      <c r="B20" s="73"/>
      <c r="C20" s="76">
        <f>C10-C18</f>
        <v>409993</v>
      </c>
      <c r="D20" s="73"/>
      <c r="E20" s="76">
        <f>E10-E18</f>
        <v>742585</v>
      </c>
    </row>
    <row r="21" spans="1:5" ht="15" customHeight="1">
      <c r="A21" s="65"/>
      <c r="B21" s="73"/>
      <c r="C21" s="77"/>
      <c r="D21" s="73"/>
      <c r="E21" s="77"/>
    </row>
    <row r="22" spans="1:5" ht="15" customHeight="1">
      <c r="A22" s="65" t="s">
        <v>54</v>
      </c>
      <c r="B22" s="73"/>
      <c r="C22" s="77"/>
      <c r="D22" s="73"/>
      <c r="E22" s="77"/>
    </row>
    <row r="23" spans="1:5" ht="15" customHeight="1">
      <c r="A23" s="59" t="s">
        <v>55</v>
      </c>
      <c r="B23" s="70">
        <f>'Earned Incurred QTD-5'!D52</f>
        <v>56914</v>
      </c>
      <c r="C23" s="75"/>
      <c r="D23" s="70">
        <f>'Earned Incurred YTD-6'!D52</f>
        <v>153460</v>
      </c>
      <c r="E23" s="75"/>
    </row>
    <row r="24" spans="1:5" ht="15" customHeight="1">
      <c r="A24" s="59" t="s">
        <v>56</v>
      </c>
      <c r="B24" s="78">
        <f>'Earned Incurred QTD-5'!D53</f>
        <v>-2631</v>
      </c>
      <c r="C24" s="75"/>
      <c r="D24" s="78">
        <f>'Earned Incurred YTD-6'!D53</f>
        <v>-4998</v>
      </c>
      <c r="E24" s="75"/>
    </row>
    <row r="25" spans="1:5" ht="15" customHeight="1">
      <c r="A25" s="59" t="s">
        <v>57</v>
      </c>
      <c r="B25" s="70"/>
      <c r="C25" s="74">
        <f>SUM(B23:B24)</f>
        <v>54283</v>
      </c>
      <c r="D25" s="70"/>
      <c r="E25" s="74">
        <f>SUM(D23:D24)</f>
        <v>148462</v>
      </c>
    </row>
    <row r="26" spans="1:5" ht="15" customHeight="1">
      <c r="A26" s="59"/>
      <c r="B26" s="73"/>
      <c r="C26" s="77"/>
      <c r="D26" s="73"/>
      <c r="E26" s="77"/>
    </row>
    <row r="27" spans="1:5" ht="15" customHeight="1">
      <c r="A27" s="65" t="s">
        <v>58</v>
      </c>
      <c r="B27" s="73"/>
      <c r="C27" s="77"/>
      <c r="D27" s="73"/>
      <c r="E27" s="77"/>
    </row>
    <row r="28" spans="1:5" ht="15" customHeight="1">
      <c r="A28" s="59" t="s">
        <v>59</v>
      </c>
      <c r="B28" s="72">
        <f>'Earned Incurred QTD-5'!D55</f>
        <v>3686</v>
      </c>
      <c r="C28" s="75"/>
      <c r="D28" s="78">
        <f>'Earned Incurred YTD-6'!D55</f>
        <v>11089</v>
      </c>
      <c r="E28" s="75"/>
    </row>
    <row r="29" spans="1:6" ht="15" customHeight="1">
      <c r="A29" s="59" t="s">
        <v>60</v>
      </c>
      <c r="B29" s="70"/>
      <c r="C29" s="74">
        <f>SUM(B28:B28)</f>
        <v>3686</v>
      </c>
      <c r="D29" s="70"/>
      <c r="E29" s="74">
        <f>SUM(D28:D28)</f>
        <v>11089</v>
      </c>
      <c r="F29" s="79"/>
    </row>
    <row r="30" spans="1:5" ht="15" customHeight="1">
      <c r="A30" s="59"/>
      <c r="B30" s="73"/>
      <c r="C30" s="77"/>
      <c r="D30" s="73"/>
      <c r="E30" s="77"/>
    </row>
    <row r="31" spans="1:5" ht="15.75" thickBot="1">
      <c r="A31" s="59" t="s">
        <v>61</v>
      </c>
      <c r="B31" s="73"/>
      <c r="C31" s="80">
        <f>C20+C25+C29</f>
        <v>467962</v>
      </c>
      <c r="D31" s="73"/>
      <c r="E31" s="80">
        <f>E20+E25+E29</f>
        <v>902136</v>
      </c>
    </row>
    <row r="32" spans="1:5" ht="15" customHeight="1">
      <c r="A32" s="65"/>
      <c r="B32" s="73"/>
      <c r="C32" s="81"/>
      <c r="D32" s="73"/>
      <c r="E32" s="81"/>
    </row>
    <row r="33" spans="1:5" ht="15" customHeight="1">
      <c r="A33" s="65" t="s">
        <v>37</v>
      </c>
      <c r="B33" s="73"/>
      <c r="C33" s="77"/>
      <c r="D33" s="73"/>
      <c r="E33" s="77"/>
    </row>
    <row r="34" spans="1:6" ht="15" customHeight="1">
      <c r="A34" s="59" t="s">
        <v>62</v>
      </c>
      <c r="B34" s="73"/>
      <c r="C34" s="76">
        <v>4166756</v>
      </c>
      <c r="D34" s="73"/>
      <c r="E34" s="76">
        <v>3819743</v>
      </c>
      <c r="F34" s="79"/>
    </row>
    <row r="35" spans="1:5" ht="15" customHeight="1">
      <c r="A35" s="59" t="s">
        <v>63</v>
      </c>
      <c r="B35" s="82">
        <f>C31</f>
        <v>467962</v>
      </c>
      <c r="C35" s="77"/>
      <c r="D35" s="82">
        <f>E31</f>
        <v>902136</v>
      </c>
      <c r="E35" s="77"/>
    </row>
    <row r="36" spans="1:5" ht="15" customHeight="1">
      <c r="A36" s="83" t="s">
        <v>64</v>
      </c>
      <c r="B36" s="82">
        <f>-'[1]TB - Rounded'!G189+1</f>
        <v>42176</v>
      </c>
      <c r="C36" s="75"/>
      <c r="D36" s="82">
        <v>-9401</v>
      </c>
      <c r="E36" s="75"/>
    </row>
    <row r="37" spans="1:6" ht="15" customHeight="1">
      <c r="A37" s="83" t="s">
        <v>65</v>
      </c>
      <c r="B37" s="78">
        <f>-'[1]TB - Rounded'!H185</f>
        <v>-4945</v>
      </c>
      <c r="C37" s="75"/>
      <c r="D37" s="78">
        <v>-40529</v>
      </c>
      <c r="E37" s="75"/>
      <c r="F37" s="79"/>
    </row>
    <row r="38" spans="2:5" ht="15" customHeight="1">
      <c r="B38" s="82"/>
      <c r="C38" s="77"/>
      <c r="D38" s="70"/>
      <c r="E38" s="77"/>
    </row>
    <row r="39" spans="1:5" ht="15" customHeight="1">
      <c r="A39" s="59" t="s">
        <v>66</v>
      </c>
      <c r="C39" s="82">
        <f>SUM(B35:B37)</f>
        <v>505193</v>
      </c>
      <c r="D39" s="85"/>
      <c r="E39" s="75">
        <f>SUM(D35:D37)</f>
        <v>852206</v>
      </c>
    </row>
    <row r="40" spans="1:6" ht="15" customHeight="1">
      <c r="A40" s="59"/>
      <c r="C40" s="75"/>
      <c r="D40" s="84"/>
      <c r="E40" s="75"/>
      <c r="F40" s="79"/>
    </row>
    <row r="41" spans="1:5" ht="15" customHeight="1">
      <c r="A41" s="86" t="s">
        <v>67</v>
      </c>
      <c r="C41" s="87"/>
      <c r="D41" s="84"/>
      <c r="E41" s="87"/>
    </row>
    <row r="42" spans="1:5" ht="15" customHeight="1" thickBot="1">
      <c r="A42" s="88"/>
      <c r="B42" s="67"/>
      <c r="C42" s="89">
        <f>C34+C39</f>
        <v>4671949</v>
      </c>
      <c r="D42" s="67"/>
      <c r="E42" s="89">
        <f>E34+E39</f>
        <v>4671949</v>
      </c>
    </row>
    <row r="43" spans="1:6" ht="15" customHeight="1" thickTop="1">
      <c r="A43" s="88"/>
      <c r="D43" s="84"/>
      <c r="E43" s="84"/>
      <c r="F43" s="79"/>
    </row>
    <row r="44" spans="4:5" ht="15" customHeight="1">
      <c r="D44" s="84"/>
      <c r="E44" s="84"/>
    </row>
    <row r="45" ht="15" customHeight="1">
      <c r="A45" s="90"/>
    </row>
  </sheetData>
  <sheetProtection/>
  <mergeCells count="4">
    <mergeCell ref="A1:E1"/>
    <mergeCell ref="A2:C2"/>
    <mergeCell ref="A3:E3"/>
    <mergeCell ref="A4:E4"/>
  </mergeCells>
  <printOptions horizontalCentered="1"/>
  <pageMargins left="0.25" right="0.25" top="0.5" bottom="0.5" header="0.25" footer="0.25"/>
  <pageSetup horizontalDpi="2400" verticalDpi="24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H85"/>
  <sheetViews>
    <sheetView zoomScalePageLayoutView="0" workbookViewId="0" topLeftCell="A1">
      <selection activeCell="A1" sqref="A1:F1"/>
    </sheetView>
  </sheetViews>
  <sheetFormatPr defaultColWidth="15.7109375" defaultRowHeight="15" customHeight="1"/>
  <cols>
    <col min="1" max="1" width="64.7109375" style="138" bestFit="1" customWidth="1"/>
    <col min="2" max="3" width="15.7109375" style="138" customWidth="1"/>
    <col min="4" max="5" width="15.7109375" style="139" customWidth="1"/>
    <col min="6" max="6" width="15.7109375" style="140" customWidth="1"/>
    <col min="7" max="16384" width="15.7109375" style="138" customWidth="1"/>
  </cols>
  <sheetData>
    <row r="1" spans="1:6" s="92" customFormat="1" ht="30" customHeight="1">
      <c r="A1" s="91" t="s">
        <v>0</v>
      </c>
      <c r="B1" s="91"/>
      <c r="C1" s="91"/>
      <c r="D1" s="91"/>
      <c r="E1" s="91"/>
      <c r="F1" s="91"/>
    </row>
    <row r="2" spans="1:6" s="94" customFormat="1" ht="15" customHeight="1">
      <c r="A2" s="93"/>
      <c r="B2" s="93"/>
      <c r="C2" s="93"/>
      <c r="D2" s="93"/>
      <c r="E2" s="93"/>
      <c r="F2" s="93"/>
    </row>
    <row r="3" spans="1:6" s="96" customFormat="1" ht="15" customHeight="1">
      <c r="A3" s="95" t="s">
        <v>68</v>
      </c>
      <c r="B3" s="95"/>
      <c r="C3" s="95"/>
      <c r="D3" s="95"/>
      <c r="E3" s="95"/>
      <c r="F3" s="95"/>
    </row>
    <row r="4" spans="1:6" s="96" customFormat="1" ht="15" customHeight="1">
      <c r="A4" s="95" t="s">
        <v>69</v>
      </c>
      <c r="B4" s="95"/>
      <c r="C4" s="95"/>
      <c r="D4" s="95"/>
      <c r="E4" s="95"/>
      <c r="F4" s="95"/>
    </row>
    <row r="5" spans="1:6" s="102" customFormat="1" ht="15" customHeight="1">
      <c r="A5" s="97"/>
      <c r="B5" s="98"/>
      <c r="C5" s="98"/>
      <c r="D5" s="99"/>
      <c r="E5" s="100"/>
      <c r="F5" s="101"/>
    </row>
    <row r="6" spans="1:6" s="105" customFormat="1" ht="30" customHeight="1">
      <c r="A6" s="103"/>
      <c r="B6" s="104" t="s">
        <v>70</v>
      </c>
      <c r="C6" s="104" t="s">
        <v>71</v>
      </c>
      <c r="D6" s="104" t="s">
        <v>72</v>
      </c>
      <c r="E6" s="104" t="s">
        <v>73</v>
      </c>
      <c r="F6" s="104" t="s">
        <v>74</v>
      </c>
    </row>
    <row r="7" spans="1:6" s="109" customFormat="1" ht="15" customHeight="1">
      <c r="A7" s="106" t="s">
        <v>75</v>
      </c>
      <c r="B7" s="107"/>
      <c r="C7" s="107"/>
      <c r="D7" s="108"/>
      <c r="E7" s="108"/>
      <c r="F7" s="108"/>
    </row>
    <row r="8" spans="1:6" s="113" customFormat="1" ht="15" customHeight="1">
      <c r="A8" s="110" t="s">
        <v>76</v>
      </c>
      <c r="B8" s="111">
        <f>'Premiums QTD-7'!B12</f>
        <v>1995701</v>
      </c>
      <c r="C8" s="111">
        <f>'Premiums QTD-7'!C12</f>
        <v>-13568</v>
      </c>
      <c r="D8" s="111">
        <f>'Premiums QTD-7'!D12</f>
        <v>-33</v>
      </c>
      <c r="E8" s="112">
        <f>'Premiums QTD-7'!E12</f>
        <v>0</v>
      </c>
      <c r="F8" s="111">
        <f>SUM(B8:E8)</f>
        <v>1982100</v>
      </c>
    </row>
    <row r="9" spans="1:8" s="113" customFormat="1" ht="15" customHeight="1">
      <c r="A9" s="114" t="s">
        <v>77</v>
      </c>
      <c r="B9" s="115">
        <f>'Earned Incurred QTD-5'!D55</f>
        <v>3686</v>
      </c>
      <c r="C9" s="112">
        <v>0</v>
      </c>
      <c r="D9" s="112">
        <v>0</v>
      </c>
      <c r="E9" s="112">
        <v>0</v>
      </c>
      <c r="F9" s="115">
        <f>SUM(B9:E9)</f>
        <v>3686</v>
      </c>
      <c r="H9" s="116"/>
    </row>
    <row r="10" spans="1:6" s="113" customFormat="1" ht="15" customHeight="1">
      <c r="A10" s="110" t="s">
        <v>78</v>
      </c>
      <c r="B10" s="115">
        <f>'Earned Incurred QTD-5'!C48</f>
        <v>45186</v>
      </c>
      <c r="C10" s="112">
        <v>0</v>
      </c>
      <c r="D10" s="112">
        <v>0</v>
      </c>
      <c r="E10" s="112">
        <v>0</v>
      </c>
      <c r="F10" s="115">
        <f>SUM(B10:E10)</f>
        <v>45186</v>
      </c>
    </row>
    <row r="11" spans="1:8" s="113" customFormat="1" ht="15" customHeight="1">
      <c r="A11" s="110" t="s">
        <v>79</v>
      </c>
      <c r="B11" s="117">
        <f>'Earned Incurred QTD-5'!D53</f>
        <v>-2631</v>
      </c>
      <c r="C11" s="112">
        <v>0</v>
      </c>
      <c r="D11" s="112">
        <v>0</v>
      </c>
      <c r="E11" s="112">
        <v>0</v>
      </c>
      <c r="F11" s="117">
        <f>SUM(B11:E11)</f>
        <v>-2631</v>
      </c>
      <c r="H11" s="116"/>
    </row>
    <row r="12" spans="1:6" s="113" customFormat="1" ht="15" customHeight="1" thickBot="1">
      <c r="A12" s="118" t="s">
        <v>80</v>
      </c>
      <c r="B12" s="119">
        <f>SUM(B8:B11)</f>
        <v>2041942</v>
      </c>
      <c r="C12" s="119">
        <f>SUM(C8:C11)</f>
        <v>-13568</v>
      </c>
      <c r="D12" s="119">
        <f>SUM(D8:D11)</f>
        <v>-33</v>
      </c>
      <c r="E12" s="120">
        <f>SUM(E8:E11)</f>
        <v>0</v>
      </c>
      <c r="F12" s="121">
        <f>SUM(F8:F11)</f>
        <v>2028341</v>
      </c>
    </row>
    <row r="13" spans="1:6" s="113" customFormat="1" ht="15" customHeight="1" thickTop="1">
      <c r="A13" s="118"/>
      <c r="B13" s="122"/>
      <c r="C13" s="122"/>
      <c r="D13" s="122"/>
      <c r="E13" s="123"/>
      <c r="F13" s="123"/>
    </row>
    <row r="14" spans="1:6" s="113" customFormat="1" ht="15" customHeight="1">
      <c r="A14" s="106" t="s">
        <v>81</v>
      </c>
      <c r="B14" s="108"/>
      <c r="C14" s="108"/>
      <c r="D14" s="108"/>
      <c r="E14" s="124"/>
      <c r="F14" s="123"/>
    </row>
    <row r="15" spans="1:6" s="113" customFormat="1" ht="15" customHeight="1">
      <c r="A15" s="118" t="s">
        <v>82</v>
      </c>
      <c r="B15" s="115">
        <f>'Losses Incurred QTD-9'!B12</f>
        <v>198380</v>
      </c>
      <c r="C15" s="115">
        <f>'Losses Incurred QTD-9'!C12</f>
        <v>850958</v>
      </c>
      <c r="D15" s="115">
        <f>'Losses Incurred QTD-9'!D12</f>
        <v>102627</v>
      </c>
      <c r="E15" s="112">
        <f>'Losses Incurred QTD-9'!E12</f>
        <v>0</v>
      </c>
      <c r="F15" s="115">
        <f aca="true" t="shared" si="0" ref="F15:F23">SUM(B15:E15)</f>
        <v>1151965</v>
      </c>
    </row>
    <row r="16" spans="1:6" s="113" customFormat="1" ht="15" customHeight="1">
      <c r="A16" s="118" t="s">
        <v>83</v>
      </c>
      <c r="B16" s="115">
        <f>'[1]Loss Expenses Paid QTD-15'!C24</f>
        <v>17456</v>
      </c>
      <c r="C16" s="115">
        <f>'[1]Loss Expenses Paid QTD-15'!C18</f>
        <v>47417</v>
      </c>
      <c r="D16" s="115">
        <f>'[1]Loss Expenses Paid QTD-15'!C12</f>
        <v>5220</v>
      </c>
      <c r="E16" s="112">
        <v>0</v>
      </c>
      <c r="F16" s="115">
        <f t="shared" si="0"/>
        <v>70093</v>
      </c>
    </row>
    <row r="17" spans="1:6" s="113" customFormat="1" ht="15" customHeight="1">
      <c r="A17" s="118" t="s">
        <v>84</v>
      </c>
      <c r="B17" s="115">
        <f>'[1]Loss Expenses Paid QTD-15'!I24</f>
        <v>20514</v>
      </c>
      <c r="C17" s="115">
        <f>'[1]Loss Expenses Paid QTD-15'!I18</f>
        <v>87998</v>
      </c>
      <c r="D17" s="115">
        <f>'[1]Loss Expenses Paid QTD-15'!I12</f>
        <v>10631</v>
      </c>
      <c r="E17" s="112">
        <v>0</v>
      </c>
      <c r="F17" s="115">
        <f t="shared" si="0"/>
        <v>119143</v>
      </c>
    </row>
    <row r="18" spans="1:6" s="113" customFormat="1" ht="15" customHeight="1">
      <c r="A18" s="118" t="s">
        <v>85</v>
      </c>
      <c r="B18" s="115">
        <f>'[1]TB - Rounded'!H368</f>
        <v>7023</v>
      </c>
      <c r="C18" s="112">
        <v>0</v>
      </c>
      <c r="D18" s="112">
        <v>0</v>
      </c>
      <c r="E18" s="112">
        <v>0</v>
      </c>
      <c r="F18" s="115">
        <f t="shared" si="0"/>
        <v>7023</v>
      </c>
    </row>
    <row r="19" spans="1:6" s="113" customFormat="1" ht="15" customHeight="1">
      <c r="A19" s="125" t="s">
        <v>86</v>
      </c>
      <c r="B19" s="115">
        <f>'[1]TB - Rounded'!H374</f>
        <v>7877</v>
      </c>
      <c r="C19" s="112">
        <v>0</v>
      </c>
      <c r="D19" s="112">
        <v>0</v>
      </c>
      <c r="E19" s="112">
        <v>0</v>
      </c>
      <c r="F19" s="115">
        <f t="shared" si="0"/>
        <v>7877</v>
      </c>
    </row>
    <row r="20" spans="1:6" s="113" customFormat="1" ht="15" customHeight="1">
      <c r="A20" s="118" t="s">
        <v>87</v>
      </c>
      <c r="B20" s="115">
        <f>'[1]TB - Rounded'!H370</f>
        <v>4085</v>
      </c>
      <c r="C20" s="112">
        <v>0</v>
      </c>
      <c r="D20" s="112">
        <v>0</v>
      </c>
      <c r="E20" s="112">
        <v>0</v>
      </c>
      <c r="F20" s="115">
        <f t="shared" si="0"/>
        <v>4085</v>
      </c>
    </row>
    <row r="21" spans="1:6" s="113" customFormat="1" ht="15" customHeight="1">
      <c r="A21" s="125" t="s">
        <v>88</v>
      </c>
      <c r="B21" s="115">
        <f>'[1]TB - Rounded'!H363</f>
        <v>162056</v>
      </c>
      <c r="C21" s="117">
        <f>'[1]TB - Rounded'!H359</f>
        <v>-1170</v>
      </c>
      <c r="D21" s="117">
        <f>'[1]TB - Rounded'!H355</f>
        <v>-4</v>
      </c>
      <c r="E21" s="112">
        <v>0</v>
      </c>
      <c r="F21" s="115">
        <f t="shared" si="0"/>
        <v>160882</v>
      </c>
    </row>
    <row r="22" spans="1:6" s="113" customFormat="1" ht="15" customHeight="1">
      <c r="A22" s="118" t="s">
        <v>89</v>
      </c>
      <c r="B22" s="115">
        <f>'Earned Incurred QTD-5'!C39</f>
        <v>751528</v>
      </c>
      <c r="C22" s="112">
        <v>0</v>
      </c>
      <c r="D22" s="112">
        <v>0</v>
      </c>
      <c r="E22" s="112">
        <v>0</v>
      </c>
      <c r="F22" s="115">
        <f t="shared" si="0"/>
        <v>751528</v>
      </c>
    </row>
    <row r="23" spans="1:6" s="113" customFormat="1" ht="15" customHeight="1">
      <c r="A23" s="118" t="s">
        <v>34</v>
      </c>
      <c r="B23" s="112">
        <v>0</v>
      </c>
      <c r="C23" s="112">
        <v>0</v>
      </c>
      <c r="D23" s="112">
        <v>0</v>
      </c>
      <c r="E23" s="112">
        <v>0</v>
      </c>
      <c r="F23" s="112">
        <f t="shared" si="0"/>
        <v>0</v>
      </c>
    </row>
    <row r="24" spans="1:7" s="113" customFormat="1" ht="15" customHeight="1" thickBot="1">
      <c r="A24" s="118" t="s">
        <v>80</v>
      </c>
      <c r="B24" s="119">
        <f>SUM(B15:B23)</f>
        <v>1168919</v>
      </c>
      <c r="C24" s="119">
        <f>SUM(C15:C23)</f>
        <v>985203</v>
      </c>
      <c r="D24" s="119">
        <f>SUM(D15:D23)</f>
        <v>118474</v>
      </c>
      <c r="E24" s="120">
        <f>SUM(E15:E23)</f>
        <v>0</v>
      </c>
      <c r="F24" s="121">
        <f>SUM(F15:F23)</f>
        <v>2272596</v>
      </c>
      <c r="G24" s="118"/>
    </row>
    <row r="25" spans="1:6" s="113" customFormat="1" ht="15" customHeight="1" thickTop="1">
      <c r="A25" s="118"/>
      <c r="B25" s="122"/>
      <c r="C25" s="122"/>
      <c r="D25" s="122"/>
      <c r="E25" s="123"/>
      <c r="F25" s="123"/>
    </row>
    <row r="26" spans="1:6" s="113" customFormat="1" ht="15" customHeight="1" thickBot="1">
      <c r="A26" s="126" t="s">
        <v>90</v>
      </c>
      <c r="B26" s="127">
        <f>B12-B24</f>
        <v>873023</v>
      </c>
      <c r="C26" s="127">
        <f>C12-C24</f>
        <v>-998771</v>
      </c>
      <c r="D26" s="127">
        <f>D12-D24</f>
        <v>-118507</v>
      </c>
      <c r="E26" s="120">
        <f>E12-E24</f>
        <v>0</v>
      </c>
      <c r="F26" s="128">
        <f>SUM(B26:E26)</f>
        <v>-244255</v>
      </c>
    </row>
    <row r="27" spans="1:6" s="113" customFormat="1" ht="15" customHeight="1" thickTop="1">
      <c r="A27" s="118"/>
      <c r="B27" s="122"/>
      <c r="C27" s="122"/>
      <c r="D27" s="122"/>
      <c r="E27" s="123"/>
      <c r="F27" s="123"/>
    </row>
    <row r="28" spans="1:6" s="113" customFormat="1" ht="15" customHeight="1">
      <c r="A28" s="106" t="s">
        <v>91</v>
      </c>
      <c r="B28" s="108"/>
      <c r="C28" s="108"/>
      <c r="D28" s="108"/>
      <c r="E28" s="124"/>
      <c r="F28" s="123"/>
    </row>
    <row r="29" spans="1:6" s="113" customFormat="1" ht="15" customHeight="1">
      <c r="A29" s="118" t="s">
        <v>92</v>
      </c>
      <c r="B29" s="115">
        <f>'Earned Incurred QTD-5'!B50</f>
        <v>47550</v>
      </c>
      <c r="C29" s="112">
        <v>0</v>
      </c>
      <c r="D29" s="112">
        <v>0</v>
      </c>
      <c r="E29" s="112">
        <v>0</v>
      </c>
      <c r="F29" s="115">
        <f>SUM(B29:E29)</f>
        <v>47550</v>
      </c>
    </row>
    <row r="30" spans="1:6" s="113" customFormat="1" ht="15" customHeight="1">
      <c r="A30" s="118" t="s">
        <v>93</v>
      </c>
      <c r="B30" s="115">
        <f>'Equity YTD-4'!B30</f>
        <v>176371</v>
      </c>
      <c r="C30" s="112">
        <v>0</v>
      </c>
      <c r="D30" s="112">
        <v>0</v>
      </c>
      <c r="E30" s="112">
        <v>0</v>
      </c>
      <c r="F30" s="115">
        <f>SUM(B30:E30)</f>
        <v>176371</v>
      </c>
    </row>
    <row r="31" spans="1:6" s="113" customFormat="1" ht="15" customHeight="1">
      <c r="A31" s="118" t="s">
        <v>65</v>
      </c>
      <c r="B31" s="115">
        <f>-'Income Statement-2'!B37</f>
        <v>4945</v>
      </c>
      <c r="C31" s="112">
        <v>0</v>
      </c>
      <c r="D31" s="112">
        <v>0</v>
      </c>
      <c r="E31" s="112">
        <v>0</v>
      </c>
      <c r="F31" s="115">
        <f>SUM(B31:E31)</f>
        <v>4945</v>
      </c>
    </row>
    <row r="32" spans="1:8" s="113" customFormat="1" ht="15" customHeight="1" thickBot="1">
      <c r="A32" s="118" t="s">
        <v>80</v>
      </c>
      <c r="B32" s="119">
        <f>SUM(B29:B31)</f>
        <v>228866</v>
      </c>
      <c r="C32" s="129">
        <f>SUM(C29:C31)</f>
        <v>0</v>
      </c>
      <c r="D32" s="129">
        <f>SUM(D29:D31)</f>
        <v>0</v>
      </c>
      <c r="E32" s="129">
        <f>SUM(E29:E31)</f>
        <v>0</v>
      </c>
      <c r="F32" s="121">
        <f>SUM(F29:F31)</f>
        <v>228866</v>
      </c>
      <c r="G32" s="130"/>
      <c r="H32" s="116"/>
    </row>
    <row r="33" spans="1:8" s="113" customFormat="1" ht="15" customHeight="1" thickTop="1">
      <c r="A33" s="118"/>
      <c r="B33" s="122"/>
      <c r="C33" s="122"/>
      <c r="D33" s="122"/>
      <c r="E33" s="123"/>
      <c r="F33" s="123"/>
      <c r="H33" s="116"/>
    </row>
    <row r="34" spans="1:6" s="113" customFormat="1" ht="15" customHeight="1">
      <c r="A34" s="106" t="s">
        <v>94</v>
      </c>
      <c r="B34" s="108"/>
      <c r="C34" s="108"/>
      <c r="D34" s="108"/>
      <c r="E34" s="124"/>
      <c r="F34" s="123"/>
    </row>
    <row r="35" spans="1:6" s="113" customFormat="1" ht="15" customHeight="1">
      <c r="A35" s="118" t="s">
        <v>95</v>
      </c>
      <c r="B35" s="115">
        <f>'Earned Incurred QTD-5'!B49</f>
        <v>59278</v>
      </c>
      <c r="C35" s="112">
        <v>0</v>
      </c>
      <c r="D35" s="112">
        <v>0</v>
      </c>
      <c r="E35" s="112">
        <v>0</v>
      </c>
      <c r="F35" s="115">
        <f>SUM(B35:E35)</f>
        <v>59278</v>
      </c>
    </row>
    <row r="36" spans="1:6" s="113" customFormat="1" ht="15" customHeight="1">
      <c r="A36" s="118" t="s">
        <v>96</v>
      </c>
      <c r="B36" s="115">
        <v>218546</v>
      </c>
      <c r="C36" s="112">
        <v>0</v>
      </c>
      <c r="D36" s="112">
        <v>0</v>
      </c>
      <c r="E36" s="112">
        <v>0</v>
      </c>
      <c r="F36" s="115">
        <f>SUM(B36:E36)</f>
        <v>218546</v>
      </c>
    </row>
    <row r="37" spans="1:6" s="113" customFormat="1" ht="15" customHeight="1" thickBot="1">
      <c r="A37" s="118" t="s">
        <v>80</v>
      </c>
      <c r="B37" s="119">
        <f>SUM(B35:B36)</f>
        <v>277824</v>
      </c>
      <c r="C37" s="129">
        <f>SUM(C35:C36)</f>
        <v>0</v>
      </c>
      <c r="D37" s="129">
        <f>SUM(D35:D36)</f>
        <v>0</v>
      </c>
      <c r="E37" s="129">
        <f>SUM(E35:E36)</f>
        <v>0</v>
      </c>
      <c r="F37" s="121">
        <f>SUM(F35:F36)</f>
        <v>277824</v>
      </c>
    </row>
    <row r="38" spans="1:6" s="113" customFormat="1" ht="15" customHeight="1" thickTop="1">
      <c r="A38" s="118"/>
      <c r="B38" s="122"/>
      <c r="C38" s="122"/>
      <c r="D38" s="122"/>
      <c r="E38" s="123"/>
      <c r="F38" s="131"/>
    </row>
    <row r="39" spans="1:6" s="113" customFormat="1" ht="15" customHeight="1" thickBot="1">
      <c r="A39" s="106" t="s">
        <v>97</v>
      </c>
      <c r="B39" s="127">
        <f>B26-B32+B37</f>
        <v>921981</v>
      </c>
      <c r="C39" s="127">
        <f>C26-C32+C37</f>
        <v>-998771</v>
      </c>
      <c r="D39" s="127">
        <f>D26-D32+D37</f>
        <v>-118507</v>
      </c>
      <c r="E39" s="120">
        <f>E26-E32+E37</f>
        <v>0</v>
      </c>
      <c r="F39" s="128">
        <f>F26-F32+F37</f>
        <v>-195297</v>
      </c>
    </row>
    <row r="40" spans="1:6" s="113" customFormat="1" ht="15" customHeight="1" thickTop="1">
      <c r="A40" s="118"/>
      <c r="B40" s="122"/>
      <c r="C40" s="122"/>
      <c r="D40" s="122"/>
      <c r="E40" s="123"/>
      <c r="F40" s="123"/>
    </row>
    <row r="41" spans="1:6" s="113" customFormat="1" ht="15" customHeight="1">
      <c r="A41" s="132" t="s">
        <v>98</v>
      </c>
      <c r="B41" s="133"/>
      <c r="C41" s="133"/>
      <c r="D41" s="133"/>
      <c r="E41" s="123"/>
      <c r="F41" s="123"/>
    </row>
    <row r="42" spans="1:6" s="113" customFormat="1" ht="15" customHeight="1">
      <c r="A42" s="118" t="s">
        <v>28</v>
      </c>
      <c r="B42" s="115">
        <f>'Premiums QTD-7'!B18</f>
        <v>3795769</v>
      </c>
      <c r="C42" s="115">
        <f>'Premiums QTD-7'!C18</f>
        <v>241999</v>
      </c>
      <c r="D42" s="112">
        <f>'Premiums QTD-7'!D18</f>
        <v>0</v>
      </c>
      <c r="E42" s="112">
        <f>'Premiums QTD-7'!E18</f>
        <v>0</v>
      </c>
      <c r="F42" s="115">
        <f>SUM(B42:E42)</f>
        <v>4037768</v>
      </c>
    </row>
    <row r="43" spans="1:6" s="113" customFormat="1" ht="15" customHeight="1">
      <c r="A43" s="118" t="s">
        <v>99</v>
      </c>
      <c r="B43" s="115">
        <f>'Losses Incurred QTD-9'!B18+'Losses Incurred QTD-9'!B24</f>
        <v>639607</v>
      </c>
      <c r="C43" s="115">
        <f>'Losses Incurred QTD-9'!C18+'Losses Incurred QTD-9'!C24</f>
        <v>432404</v>
      </c>
      <c r="D43" s="115">
        <f>'Losses Incurred QTD-9'!D18+'Losses Incurred QTD-9'!D24</f>
        <v>135819</v>
      </c>
      <c r="E43" s="112">
        <f>'Losses Incurred QTD-9'!E18+'Losses Incurred QTD-9'!E24</f>
        <v>0</v>
      </c>
      <c r="F43" s="115">
        <f>SUM(B43:E43)</f>
        <v>1207830</v>
      </c>
    </row>
    <row r="44" spans="1:6" s="113" customFormat="1" ht="15" customHeight="1">
      <c r="A44" s="118" t="s">
        <v>100</v>
      </c>
      <c r="B44" s="115">
        <f>'Loss Expenses QTD-11'!B18</f>
        <v>138209</v>
      </c>
      <c r="C44" s="115">
        <f>'Loss Expenses QTD-11'!C18</f>
        <v>113301</v>
      </c>
      <c r="D44" s="115">
        <f>'Loss Expenses QTD-11'!D18</f>
        <v>39068</v>
      </c>
      <c r="E44" s="112">
        <f>'Loss Expenses QTD-11'!E18</f>
        <v>0</v>
      </c>
      <c r="F44" s="115">
        <f>SUM(B44:E44)</f>
        <v>290578</v>
      </c>
    </row>
    <row r="45" spans="1:6" s="113" customFormat="1" ht="15" customHeight="1">
      <c r="A45" s="118" t="s">
        <v>101</v>
      </c>
      <c r="B45" s="115">
        <f>'Earned Incurred QTD-5'!B41</f>
        <v>150038</v>
      </c>
      <c r="C45" s="112">
        <v>0</v>
      </c>
      <c r="D45" s="112">
        <v>0</v>
      </c>
      <c r="E45" s="112">
        <v>0</v>
      </c>
      <c r="F45" s="115">
        <f>SUM(B45:E45)</f>
        <v>150038</v>
      </c>
    </row>
    <row r="46" spans="1:7" s="113" customFormat="1" ht="15" customHeight="1">
      <c r="A46" s="118" t="s">
        <v>102</v>
      </c>
      <c r="B46" s="115">
        <f>'Earned Incurred QTD-5'!B33</f>
        <v>114144</v>
      </c>
      <c r="C46" s="112">
        <v>0</v>
      </c>
      <c r="D46" s="112">
        <v>0</v>
      </c>
      <c r="E46" s="112">
        <v>0</v>
      </c>
      <c r="F46" s="115">
        <f>SUM(B46:E46)</f>
        <v>114144</v>
      </c>
      <c r="G46" s="134"/>
    </row>
    <row r="47" spans="1:6" s="113" customFormat="1" ht="15" customHeight="1" thickBot="1">
      <c r="A47" s="135" t="s">
        <v>80</v>
      </c>
      <c r="B47" s="119">
        <f>SUM(B42:B46)</f>
        <v>4837767</v>
      </c>
      <c r="C47" s="119">
        <f>SUM(C42:C46)</f>
        <v>787704</v>
      </c>
      <c r="D47" s="119">
        <f>SUM(D42:D46)</f>
        <v>174887</v>
      </c>
      <c r="E47" s="120">
        <f>SUM(E42:E46)</f>
        <v>0</v>
      </c>
      <c r="F47" s="121">
        <f>SUM(F42:F46)</f>
        <v>5800358</v>
      </c>
    </row>
    <row r="48" spans="1:6" s="113" customFormat="1" ht="15" customHeight="1" thickTop="1">
      <c r="A48" s="118"/>
      <c r="B48" s="122"/>
      <c r="C48" s="122"/>
      <c r="D48" s="122"/>
      <c r="E48" s="123"/>
      <c r="F48" s="123"/>
    </row>
    <row r="49" spans="1:6" s="113" customFormat="1" ht="15" customHeight="1">
      <c r="A49" s="132" t="s">
        <v>103</v>
      </c>
      <c r="B49" s="133"/>
      <c r="C49" s="133"/>
      <c r="D49" s="133"/>
      <c r="E49" s="123"/>
      <c r="F49" s="123"/>
    </row>
    <row r="50" spans="1:6" s="113" customFormat="1" ht="15" customHeight="1">
      <c r="A50" s="118" t="s">
        <v>28</v>
      </c>
      <c r="B50" s="115">
        <f>'Premiums QTD-7'!B24</f>
        <v>3063718</v>
      </c>
      <c r="C50" s="115">
        <f>'Premiums QTD-7'!C24</f>
        <v>1032926</v>
      </c>
      <c r="D50" s="112">
        <f>'Premiums QTD-7'!D24</f>
        <v>0</v>
      </c>
      <c r="E50" s="112">
        <f>'Premiums QTD-7'!E24</f>
        <v>0</v>
      </c>
      <c r="F50" s="115">
        <f>SUM(B50:E50)</f>
        <v>4096644</v>
      </c>
    </row>
    <row r="51" spans="1:6" s="113" customFormat="1" ht="15" customHeight="1">
      <c r="A51" s="118" t="s">
        <v>99</v>
      </c>
      <c r="B51" s="115">
        <f>'Losses Incurred QTD-9'!B31</f>
        <v>354894</v>
      </c>
      <c r="C51" s="115">
        <f>'Losses Incurred QTD-9'!C31</f>
        <v>1315068</v>
      </c>
      <c r="D51" s="115">
        <f>'Losses Incurred QTD-9'!D31</f>
        <v>238627</v>
      </c>
      <c r="E51" s="112">
        <f>'Losses Incurred QTD-9'!E31</f>
        <v>0</v>
      </c>
      <c r="F51" s="115">
        <f>SUM(B51:E51)</f>
        <v>1908589</v>
      </c>
    </row>
    <row r="52" spans="1:6" s="113" customFormat="1" ht="15" customHeight="1">
      <c r="A52" s="118" t="s">
        <v>104</v>
      </c>
      <c r="B52" s="115">
        <f>'Loss Expenses QTD-11'!B24</f>
        <v>73536</v>
      </c>
      <c r="C52" s="115">
        <f>'Loss Expenses QTD-11'!C24</f>
        <v>195461</v>
      </c>
      <c r="D52" s="115">
        <f>'Loss Expenses QTD-11'!D24</f>
        <v>55155</v>
      </c>
      <c r="E52" s="112">
        <f>'Loss Expenses QTD-11'!E24</f>
        <v>0</v>
      </c>
      <c r="F52" s="115">
        <f>SUM(B52:E52)</f>
        <v>324152</v>
      </c>
    </row>
    <row r="53" spans="1:6" s="113" customFormat="1" ht="15" customHeight="1">
      <c r="A53" s="118" t="s">
        <v>101</v>
      </c>
      <c r="B53" s="115">
        <f>'Earned Incurred QTD-5'!B42</f>
        <v>67771</v>
      </c>
      <c r="C53" s="112">
        <v>0</v>
      </c>
      <c r="D53" s="112">
        <v>0</v>
      </c>
      <c r="E53" s="112">
        <v>0</v>
      </c>
      <c r="F53" s="115">
        <f>SUM(B53:E53)</f>
        <v>67771</v>
      </c>
    </row>
    <row r="54" spans="1:6" s="113" customFormat="1" ht="15" customHeight="1">
      <c r="A54" s="118" t="s">
        <v>102</v>
      </c>
      <c r="B54" s="115">
        <f>'Earned Incurred QTD-5'!B34</f>
        <v>103691</v>
      </c>
      <c r="C54" s="112">
        <v>0</v>
      </c>
      <c r="D54" s="112">
        <v>0</v>
      </c>
      <c r="E54" s="112">
        <v>0</v>
      </c>
      <c r="F54" s="115">
        <f>SUM(B54:E54)</f>
        <v>103691</v>
      </c>
    </row>
    <row r="55" spans="1:6" s="113" customFormat="1" ht="15" customHeight="1" thickBot="1">
      <c r="A55" s="118" t="s">
        <v>80</v>
      </c>
      <c r="B55" s="119">
        <f>SUM(B50:B54)</f>
        <v>3663610</v>
      </c>
      <c r="C55" s="119">
        <f>SUM(C50:C54)</f>
        <v>2543455</v>
      </c>
      <c r="D55" s="119">
        <f>SUM(D50:D54)</f>
        <v>293782</v>
      </c>
      <c r="E55" s="120">
        <f>SUM(E50:E54)</f>
        <v>0</v>
      </c>
      <c r="F55" s="121">
        <f>SUM(F50:F54)</f>
        <v>6500847</v>
      </c>
    </row>
    <row r="56" spans="1:6" s="113" customFormat="1" ht="15" customHeight="1" thickTop="1">
      <c r="A56" s="118"/>
      <c r="B56" s="122"/>
      <c r="C56" s="122"/>
      <c r="D56" s="122"/>
      <c r="E56" s="122"/>
      <c r="F56" s="29"/>
    </row>
    <row r="57" spans="1:6" s="113" customFormat="1" ht="15" customHeight="1" thickBot="1">
      <c r="A57" s="126" t="s">
        <v>105</v>
      </c>
      <c r="B57" s="136">
        <f>B39-B47+B55</f>
        <v>-252176</v>
      </c>
      <c r="C57" s="136">
        <f>C39-C47+C55</f>
        <v>756980</v>
      </c>
      <c r="D57" s="136">
        <f>D39-D47+D55</f>
        <v>388</v>
      </c>
      <c r="E57" s="137">
        <f>E39-E47+E55</f>
        <v>0</v>
      </c>
      <c r="F57" s="136">
        <f>F39-F47+F55+1</f>
        <v>505193</v>
      </c>
    </row>
    <row r="58" spans="1:7" s="113" customFormat="1" ht="15" customHeight="1" thickTop="1">
      <c r="A58" s="109"/>
      <c r="B58" s="109"/>
      <c r="C58" s="109"/>
      <c r="D58" s="122"/>
      <c r="E58" s="122"/>
      <c r="F58" s="122"/>
      <c r="G58" s="122"/>
    </row>
    <row r="59" spans="4:7" s="113" customFormat="1" ht="15" customHeight="1">
      <c r="D59" s="122"/>
      <c r="E59" s="122"/>
      <c r="F59" s="122"/>
      <c r="G59" s="122"/>
    </row>
    <row r="60" spans="4:6" s="113" customFormat="1" ht="15" customHeight="1">
      <c r="D60" s="122"/>
      <c r="E60" s="122"/>
      <c r="F60" s="62"/>
    </row>
    <row r="61" spans="4:6" s="113" customFormat="1" ht="15" customHeight="1">
      <c r="D61" s="122"/>
      <c r="E61" s="122"/>
      <c r="F61" s="29"/>
    </row>
    <row r="62" spans="4:6" s="113" customFormat="1" ht="15" customHeight="1">
      <c r="D62" s="122"/>
      <c r="E62" s="122"/>
      <c r="F62" s="29"/>
    </row>
    <row r="63" spans="4:6" s="113" customFormat="1" ht="15" customHeight="1">
      <c r="D63" s="122"/>
      <c r="E63" s="122"/>
      <c r="F63" s="29"/>
    </row>
    <row r="64" spans="4:6" s="113" customFormat="1" ht="15" customHeight="1">
      <c r="D64" s="122"/>
      <c r="E64" s="122"/>
      <c r="F64" s="29"/>
    </row>
    <row r="65" spans="4:6" s="113" customFormat="1" ht="15" customHeight="1">
      <c r="D65" s="122"/>
      <c r="E65" s="122"/>
      <c r="F65" s="29"/>
    </row>
    <row r="66" spans="4:6" s="113" customFormat="1" ht="15" customHeight="1">
      <c r="D66" s="122"/>
      <c r="E66" s="122"/>
      <c r="F66" s="29"/>
    </row>
    <row r="67" spans="4:6" s="113" customFormat="1" ht="15" customHeight="1">
      <c r="D67" s="122"/>
      <c r="E67" s="122"/>
      <c r="F67" s="29"/>
    </row>
    <row r="68" spans="4:6" s="113" customFormat="1" ht="15" customHeight="1">
      <c r="D68" s="122"/>
      <c r="E68" s="122"/>
      <c r="F68" s="29"/>
    </row>
    <row r="69" spans="4:6" s="113" customFormat="1" ht="15" customHeight="1">
      <c r="D69" s="122"/>
      <c r="E69" s="122"/>
      <c r="F69" s="29"/>
    </row>
    <row r="70" spans="4:6" s="113" customFormat="1" ht="15" customHeight="1">
      <c r="D70" s="122"/>
      <c r="E70" s="122"/>
      <c r="F70" s="29"/>
    </row>
    <row r="71" spans="4:6" s="113" customFormat="1" ht="15" customHeight="1">
      <c r="D71" s="122"/>
      <c r="E71" s="122"/>
      <c r="F71" s="29"/>
    </row>
    <row r="72" spans="4:6" s="113" customFormat="1" ht="15" customHeight="1">
      <c r="D72" s="122"/>
      <c r="E72" s="122"/>
      <c r="F72" s="29"/>
    </row>
    <row r="73" spans="4:6" s="113" customFormat="1" ht="15" customHeight="1">
      <c r="D73" s="122"/>
      <c r="E73" s="122"/>
      <c r="F73" s="29"/>
    </row>
    <row r="74" spans="4:6" s="113" customFormat="1" ht="15" customHeight="1">
      <c r="D74" s="122"/>
      <c r="E74" s="122"/>
      <c r="F74" s="29"/>
    </row>
    <row r="75" spans="4:6" s="113" customFormat="1" ht="15" customHeight="1">
      <c r="D75" s="122"/>
      <c r="E75" s="122"/>
      <c r="F75" s="29"/>
    </row>
    <row r="76" spans="4:6" s="113" customFormat="1" ht="15" customHeight="1">
      <c r="D76" s="122"/>
      <c r="E76" s="122"/>
      <c r="F76" s="29"/>
    </row>
    <row r="77" spans="4:6" s="113" customFormat="1" ht="15" customHeight="1">
      <c r="D77" s="122"/>
      <c r="E77" s="122"/>
      <c r="F77" s="29"/>
    </row>
    <row r="78" spans="4:6" s="113" customFormat="1" ht="15" customHeight="1">
      <c r="D78" s="122"/>
      <c r="E78" s="122"/>
      <c r="F78" s="29"/>
    </row>
    <row r="79" spans="4:6" s="113" customFormat="1" ht="15" customHeight="1">
      <c r="D79" s="122"/>
      <c r="E79" s="122"/>
      <c r="F79" s="29"/>
    </row>
    <row r="80" spans="4:6" s="113" customFormat="1" ht="15" customHeight="1">
      <c r="D80" s="122"/>
      <c r="E80" s="122"/>
      <c r="F80" s="29"/>
    </row>
    <row r="81" spans="4:6" s="113" customFormat="1" ht="15" customHeight="1">
      <c r="D81" s="122"/>
      <c r="E81" s="122"/>
      <c r="F81" s="29"/>
    </row>
    <row r="82" spans="4:6" s="113" customFormat="1" ht="15" customHeight="1">
      <c r="D82" s="122"/>
      <c r="E82" s="122"/>
      <c r="F82" s="29"/>
    </row>
    <row r="83" spans="4:6" s="113" customFormat="1" ht="15" customHeight="1">
      <c r="D83" s="122"/>
      <c r="E83" s="122"/>
      <c r="F83" s="29"/>
    </row>
    <row r="84" spans="4:6" s="113" customFormat="1" ht="15" customHeight="1">
      <c r="D84" s="122"/>
      <c r="E84" s="122"/>
      <c r="F84" s="29"/>
    </row>
    <row r="85" spans="4:6" s="113" customFormat="1" ht="15" customHeight="1">
      <c r="D85" s="122"/>
      <c r="E85" s="122"/>
      <c r="F85" s="29"/>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H89"/>
  <sheetViews>
    <sheetView zoomScalePageLayoutView="0" workbookViewId="0" topLeftCell="A1">
      <selection activeCell="A1" sqref="A1:F1"/>
    </sheetView>
  </sheetViews>
  <sheetFormatPr defaultColWidth="15.7109375" defaultRowHeight="15" customHeight="1"/>
  <cols>
    <col min="1" max="1" width="64.7109375" style="138" bestFit="1" customWidth="1"/>
    <col min="2" max="3" width="15.7109375" style="138" customWidth="1"/>
    <col min="4" max="5" width="15.7109375" style="139" customWidth="1"/>
    <col min="6" max="6" width="15.7109375" style="140" customWidth="1"/>
    <col min="7" max="16384" width="15.7109375" style="138" customWidth="1"/>
  </cols>
  <sheetData>
    <row r="1" spans="1:6" s="92" customFormat="1" ht="30" customHeight="1">
      <c r="A1" s="91" t="s">
        <v>0</v>
      </c>
      <c r="B1" s="91"/>
      <c r="C1" s="91"/>
      <c r="D1" s="91"/>
      <c r="E1" s="91"/>
      <c r="F1" s="91"/>
    </row>
    <row r="2" spans="1:6" s="94" customFormat="1" ht="15" customHeight="1">
      <c r="A2" s="93"/>
      <c r="B2" s="93"/>
      <c r="C2" s="93"/>
      <c r="D2" s="93"/>
      <c r="E2" s="93"/>
      <c r="F2" s="93"/>
    </row>
    <row r="3" spans="1:6" s="96" customFormat="1" ht="15" customHeight="1">
      <c r="A3" s="95" t="s">
        <v>68</v>
      </c>
      <c r="B3" s="95"/>
      <c r="C3" s="95"/>
      <c r="D3" s="95"/>
      <c r="E3" s="95"/>
      <c r="F3" s="95"/>
    </row>
    <row r="4" spans="1:6" s="96" customFormat="1" ht="15" customHeight="1">
      <c r="A4" s="95" t="s">
        <v>106</v>
      </c>
      <c r="B4" s="95"/>
      <c r="C4" s="95"/>
      <c r="D4" s="95"/>
      <c r="E4" s="95"/>
      <c r="F4" s="95"/>
    </row>
    <row r="5" spans="1:6" s="102" customFormat="1" ht="15" customHeight="1">
      <c r="A5" s="141"/>
      <c r="B5" s="142"/>
      <c r="C5" s="142"/>
      <c r="D5" s="143"/>
      <c r="E5" s="144"/>
      <c r="F5" s="145"/>
    </row>
    <row r="6" spans="1:6" s="105" customFormat="1" ht="30" customHeight="1">
      <c r="A6" s="103"/>
      <c r="B6" s="104" t="s">
        <v>70</v>
      </c>
      <c r="C6" s="104" t="s">
        <v>71</v>
      </c>
      <c r="D6" s="104" t="s">
        <v>72</v>
      </c>
      <c r="E6" s="104" t="s">
        <v>73</v>
      </c>
      <c r="F6" s="104" t="s">
        <v>74</v>
      </c>
    </row>
    <row r="7" spans="1:6" s="109" customFormat="1" ht="15" customHeight="1">
      <c r="A7" s="106" t="s">
        <v>75</v>
      </c>
      <c r="B7" s="107"/>
      <c r="C7" s="107"/>
      <c r="D7" s="108"/>
      <c r="E7" s="108"/>
      <c r="F7" s="108"/>
    </row>
    <row r="8" spans="1:6" s="113" customFormat="1" ht="15" customHeight="1">
      <c r="A8" s="110" t="s">
        <v>76</v>
      </c>
      <c r="B8" s="111">
        <f>'Premiums YTD-8'!B12</f>
        <v>6043803</v>
      </c>
      <c r="C8" s="111">
        <f>'Premiums YTD-8'!C12</f>
        <v>-102973</v>
      </c>
      <c r="D8" s="111">
        <f>'Premiums YTD-8'!D12</f>
        <v>-4891</v>
      </c>
      <c r="E8" s="112">
        <f>'Premiums YTD-8'!E12</f>
        <v>0</v>
      </c>
      <c r="F8" s="111">
        <f>SUM(B8:E8)</f>
        <v>5935939</v>
      </c>
    </row>
    <row r="9" spans="1:8" s="113" customFormat="1" ht="15" customHeight="1">
      <c r="A9" s="114" t="s">
        <v>77</v>
      </c>
      <c r="B9" s="115">
        <f>'Earned Incurred YTD-6'!D55</f>
        <v>11089</v>
      </c>
      <c r="C9" s="112">
        <v>0</v>
      </c>
      <c r="D9" s="112"/>
      <c r="E9" s="112">
        <v>0</v>
      </c>
      <c r="F9" s="115">
        <f>SUM(B9:E9)</f>
        <v>11089</v>
      </c>
      <c r="H9" s="116"/>
    </row>
    <row r="10" spans="1:6" s="113" customFormat="1" ht="15" customHeight="1">
      <c r="A10" s="110" t="s">
        <v>78</v>
      </c>
      <c r="B10" s="115">
        <f>'Earned Incurred YTD-6'!C48</f>
        <v>132314</v>
      </c>
      <c r="C10" s="112">
        <v>0</v>
      </c>
      <c r="D10" s="112">
        <v>0</v>
      </c>
      <c r="E10" s="112">
        <v>0</v>
      </c>
      <c r="F10" s="115">
        <f>SUM(B10:E10)</f>
        <v>132314</v>
      </c>
    </row>
    <row r="11" spans="1:8" s="113" customFormat="1" ht="15" customHeight="1">
      <c r="A11" s="110" t="s">
        <v>79</v>
      </c>
      <c r="B11" s="117">
        <f>'Earned Incurred YTD-6'!D53</f>
        <v>-4998</v>
      </c>
      <c r="C11" s="112">
        <v>0</v>
      </c>
      <c r="D11" s="112">
        <v>0</v>
      </c>
      <c r="E11" s="112">
        <v>0</v>
      </c>
      <c r="F11" s="117">
        <f>SUM(B11:E11)</f>
        <v>-4998</v>
      </c>
      <c r="H11" s="116"/>
    </row>
    <row r="12" spans="1:6" s="113" customFormat="1" ht="15" customHeight="1" thickBot="1">
      <c r="A12" s="118" t="s">
        <v>80</v>
      </c>
      <c r="B12" s="119">
        <f>SUM(B8:B11)</f>
        <v>6182208</v>
      </c>
      <c r="C12" s="119">
        <f>SUM(C8:C11)</f>
        <v>-102973</v>
      </c>
      <c r="D12" s="119">
        <f>SUM(D8:D11)</f>
        <v>-4891</v>
      </c>
      <c r="E12" s="120">
        <f>SUM(E8:E11)</f>
        <v>0</v>
      </c>
      <c r="F12" s="121">
        <f>SUM(F8:F11)</f>
        <v>6074344</v>
      </c>
    </row>
    <row r="13" spans="1:6" s="113" customFormat="1" ht="15" customHeight="1" thickTop="1">
      <c r="A13" s="118"/>
      <c r="B13" s="122"/>
      <c r="C13" s="122"/>
      <c r="D13" s="122"/>
      <c r="E13" s="123"/>
      <c r="F13" s="123"/>
    </row>
    <row r="14" spans="1:6" s="113" customFormat="1" ht="15" customHeight="1">
      <c r="A14" s="106" t="s">
        <v>81</v>
      </c>
      <c r="B14" s="108"/>
      <c r="C14" s="108"/>
      <c r="D14" s="108"/>
      <c r="E14" s="124"/>
      <c r="F14" s="123"/>
    </row>
    <row r="15" spans="1:6" s="113" customFormat="1" ht="15" customHeight="1">
      <c r="A15" s="118" t="s">
        <v>82</v>
      </c>
      <c r="B15" s="115">
        <f>'Losses Incurred YTD-10'!B12</f>
        <v>279986</v>
      </c>
      <c r="C15" s="115">
        <f>'Losses Incurred YTD-10'!C12</f>
        <v>2788690</v>
      </c>
      <c r="D15" s="115">
        <f>'Losses Incurred YTD-10'!D12</f>
        <v>346142</v>
      </c>
      <c r="E15" s="112">
        <f>'Losses Incurred YTD-10'!E12</f>
        <v>0</v>
      </c>
      <c r="F15" s="115">
        <f aca="true" t="shared" si="0" ref="F15:F23">SUM(B15:E15)</f>
        <v>3414818</v>
      </c>
    </row>
    <row r="16" spans="1:6" s="113" customFormat="1" ht="15" customHeight="1">
      <c r="A16" s="118" t="s">
        <v>83</v>
      </c>
      <c r="B16" s="115">
        <f>'[1]Loss Expenses Paid YTD-16'!C24</f>
        <v>28092</v>
      </c>
      <c r="C16" s="115">
        <f>'[1]Loss Expenses Paid YTD-16'!C18</f>
        <v>173957</v>
      </c>
      <c r="D16" s="115">
        <f>'[1]Loss Expenses Paid YTD-16'!C12</f>
        <v>26115</v>
      </c>
      <c r="E16" s="112">
        <v>0</v>
      </c>
      <c r="F16" s="115">
        <f t="shared" si="0"/>
        <v>228164</v>
      </c>
    </row>
    <row r="17" spans="1:6" s="113" customFormat="1" ht="15" customHeight="1">
      <c r="A17" s="118" t="s">
        <v>84</v>
      </c>
      <c r="B17" s="115">
        <f>'[1]Loss Expenses Paid YTD-16'!I24</f>
        <v>14951</v>
      </c>
      <c r="C17" s="115">
        <f>'[1]Loss Expenses Paid YTD-16'!I18</f>
        <v>111304</v>
      </c>
      <c r="D17" s="115">
        <f>'[1]Loss Expenses Paid YTD-16'!I12</f>
        <v>39943</v>
      </c>
      <c r="E17" s="112">
        <v>0</v>
      </c>
      <c r="F17" s="115">
        <f t="shared" si="0"/>
        <v>166198</v>
      </c>
    </row>
    <row r="18" spans="1:6" s="113" customFormat="1" ht="15" customHeight="1">
      <c r="A18" s="118" t="s">
        <v>85</v>
      </c>
      <c r="B18" s="115">
        <f>'[1]TB - Rounded'!J368</f>
        <v>32410</v>
      </c>
      <c r="C18" s="112">
        <v>0</v>
      </c>
      <c r="D18" s="112">
        <v>0</v>
      </c>
      <c r="E18" s="112">
        <v>0</v>
      </c>
      <c r="F18" s="115">
        <f t="shared" si="0"/>
        <v>32410</v>
      </c>
    </row>
    <row r="19" spans="1:6" s="113" customFormat="1" ht="15" customHeight="1">
      <c r="A19" s="125" t="s">
        <v>86</v>
      </c>
      <c r="B19" s="115">
        <f>'[1]TB - Rounded'!J374</f>
        <v>27574</v>
      </c>
      <c r="C19" s="112">
        <v>0</v>
      </c>
      <c r="D19" s="112">
        <v>0</v>
      </c>
      <c r="E19" s="112">
        <v>0</v>
      </c>
      <c r="F19" s="115">
        <f t="shared" si="0"/>
        <v>27574</v>
      </c>
    </row>
    <row r="20" spans="1:6" s="113" customFormat="1" ht="15" customHeight="1">
      <c r="A20" s="118" t="s">
        <v>87</v>
      </c>
      <c r="B20" s="115">
        <f>'[1]TB - Rounded'!J370</f>
        <v>11735</v>
      </c>
      <c r="C20" s="112">
        <v>0</v>
      </c>
      <c r="D20" s="112">
        <v>0</v>
      </c>
      <c r="E20" s="112">
        <v>0</v>
      </c>
      <c r="F20" s="115">
        <f t="shared" si="0"/>
        <v>11735</v>
      </c>
    </row>
    <row r="21" spans="1:6" s="113" customFormat="1" ht="15" customHeight="1">
      <c r="A21" s="125" t="s">
        <v>88</v>
      </c>
      <c r="B21" s="115">
        <f>'[1]TB - Rounded'!J363</f>
        <v>495571</v>
      </c>
      <c r="C21" s="117">
        <f>'[1]TB - Rounded'!J359</f>
        <v>-9078</v>
      </c>
      <c r="D21" s="117">
        <f>'[1]TB - Rounded'!J355</f>
        <v>-486</v>
      </c>
      <c r="E21" s="112">
        <v>0</v>
      </c>
      <c r="F21" s="115">
        <f t="shared" si="0"/>
        <v>486007</v>
      </c>
    </row>
    <row r="22" spans="1:6" s="113" customFormat="1" ht="15" customHeight="1">
      <c r="A22" s="118" t="s">
        <v>89</v>
      </c>
      <c r="B22" s="115">
        <f>'Earned Incurred YTD-6'!C39</f>
        <v>1306941</v>
      </c>
      <c r="C22" s="112">
        <v>0</v>
      </c>
      <c r="D22" s="112">
        <v>0</v>
      </c>
      <c r="E22" s="112">
        <v>0</v>
      </c>
      <c r="F22" s="115">
        <f t="shared" si="0"/>
        <v>1306941</v>
      </c>
    </row>
    <row r="23" spans="1:8" s="113" customFormat="1" ht="15" customHeight="1">
      <c r="A23" s="118" t="s">
        <v>34</v>
      </c>
      <c r="B23" s="115">
        <f>10500+11370+11370</f>
        <v>33240</v>
      </c>
      <c r="C23" s="117">
        <f>10500-2556</f>
        <v>7944</v>
      </c>
      <c r="D23" s="112">
        <v>0</v>
      </c>
      <c r="E23" s="112">
        <v>0</v>
      </c>
      <c r="F23" s="115">
        <f t="shared" si="0"/>
        <v>41184</v>
      </c>
      <c r="H23" s="130"/>
    </row>
    <row r="24" spans="1:7" s="113" customFormat="1" ht="15" customHeight="1" thickBot="1">
      <c r="A24" s="118" t="s">
        <v>80</v>
      </c>
      <c r="B24" s="119">
        <f>SUM(B15:B23)</f>
        <v>2230500</v>
      </c>
      <c r="C24" s="119">
        <f>SUM(C15:C23)</f>
        <v>3072817</v>
      </c>
      <c r="D24" s="119">
        <f>SUM(D15:D23)</f>
        <v>411714</v>
      </c>
      <c r="E24" s="120">
        <f>SUM(E15:E23)</f>
        <v>0</v>
      </c>
      <c r="F24" s="121">
        <f>SUM(F15:F23)</f>
        <v>5715031</v>
      </c>
      <c r="G24" s="118"/>
    </row>
    <row r="25" spans="1:6" s="113" customFormat="1" ht="15" customHeight="1" thickTop="1">
      <c r="A25" s="118"/>
      <c r="B25" s="122"/>
      <c r="C25" s="122"/>
      <c r="D25" s="122"/>
      <c r="E25" s="123"/>
      <c r="F25" s="123"/>
    </row>
    <row r="26" spans="1:6" s="113" customFormat="1" ht="15" customHeight="1" thickBot="1">
      <c r="A26" s="126" t="s">
        <v>90</v>
      </c>
      <c r="B26" s="127">
        <f>B12-B24</f>
        <v>3951708</v>
      </c>
      <c r="C26" s="127">
        <f>C12-C24</f>
        <v>-3175790</v>
      </c>
      <c r="D26" s="127">
        <f>D12-D24</f>
        <v>-416605</v>
      </c>
      <c r="E26" s="120">
        <f>E12-E24</f>
        <v>0</v>
      </c>
      <c r="F26" s="128">
        <f>SUM(B26:E26)</f>
        <v>359313</v>
      </c>
    </row>
    <row r="27" spans="1:6" s="113" customFormat="1" ht="15" customHeight="1" thickTop="1">
      <c r="A27" s="118"/>
      <c r="B27" s="122"/>
      <c r="C27" s="122"/>
      <c r="D27" s="122"/>
      <c r="E27" s="123"/>
      <c r="F27" s="123"/>
    </row>
    <row r="28" spans="1:6" s="113" customFormat="1" ht="15" customHeight="1">
      <c r="A28" s="106" t="s">
        <v>91</v>
      </c>
      <c r="B28" s="108"/>
      <c r="C28" s="108"/>
      <c r="D28" s="108"/>
      <c r="E28" s="124"/>
      <c r="F28" s="123"/>
    </row>
    <row r="29" spans="1:6" s="113" customFormat="1" ht="15" customHeight="1">
      <c r="A29" s="118" t="s">
        <v>92</v>
      </c>
      <c r="B29" s="112">
        <v>0</v>
      </c>
      <c r="C29" s="115">
        <f>'Earned Incurred YTD-6'!B50</f>
        <v>38132</v>
      </c>
      <c r="D29" s="112">
        <v>0</v>
      </c>
      <c r="E29" s="112">
        <v>0</v>
      </c>
      <c r="F29" s="115">
        <f>SUM(B29:E29)</f>
        <v>38132</v>
      </c>
    </row>
    <row r="30" spans="1:6" s="113" customFormat="1" ht="15" customHeight="1">
      <c r="A30" s="118" t="s">
        <v>93</v>
      </c>
      <c r="B30" s="115">
        <f>'Balance Sheet-1'!C17</f>
        <v>176371</v>
      </c>
      <c r="C30" s="112">
        <v>0</v>
      </c>
      <c r="D30" s="112">
        <v>0</v>
      </c>
      <c r="E30" s="112">
        <v>0</v>
      </c>
      <c r="F30" s="115">
        <f>SUM(B30:E30)</f>
        <v>176371</v>
      </c>
    </row>
    <row r="31" spans="1:6" s="113" customFormat="1" ht="15" customHeight="1">
      <c r="A31" s="118" t="s">
        <v>65</v>
      </c>
      <c r="B31" s="115">
        <f>-'Income Statement-2'!D37</f>
        <v>40529</v>
      </c>
      <c r="C31" s="112">
        <v>0</v>
      </c>
      <c r="D31" s="112">
        <v>0</v>
      </c>
      <c r="E31" s="112">
        <v>0</v>
      </c>
      <c r="F31" s="115">
        <f>SUM(B31:E31)</f>
        <v>40529</v>
      </c>
    </row>
    <row r="32" spans="1:6" s="113" customFormat="1" ht="15" customHeight="1" thickBot="1">
      <c r="A32" s="118" t="s">
        <v>80</v>
      </c>
      <c r="B32" s="119">
        <f>SUM(B29:B31)</f>
        <v>216900</v>
      </c>
      <c r="C32" s="119">
        <f>SUM(C29:C31)</f>
        <v>38132</v>
      </c>
      <c r="D32" s="120">
        <f>SUM(D29:D31)</f>
        <v>0</v>
      </c>
      <c r="E32" s="120">
        <f>SUM(E29:E31)</f>
        <v>0</v>
      </c>
      <c r="F32" s="121">
        <f>SUM(F29:F31)</f>
        <v>255032</v>
      </c>
    </row>
    <row r="33" spans="1:6" s="113" customFormat="1" ht="15" customHeight="1" thickTop="1">
      <c r="A33" s="118"/>
      <c r="B33" s="122"/>
      <c r="C33" s="122"/>
      <c r="D33" s="122"/>
      <c r="E33" s="123"/>
      <c r="F33" s="123"/>
    </row>
    <row r="34" spans="1:6" s="113" customFormat="1" ht="15" customHeight="1">
      <c r="A34" s="106" t="s">
        <v>94</v>
      </c>
      <c r="B34" s="108"/>
      <c r="C34" s="108"/>
      <c r="D34" s="108"/>
      <c r="E34" s="124"/>
      <c r="F34" s="123"/>
    </row>
    <row r="35" spans="1:6" s="113" customFormat="1" ht="15" customHeight="1">
      <c r="A35" s="118" t="s">
        <v>95</v>
      </c>
      <c r="B35" s="115">
        <f>'Earned Incurred YTD-6'!B49</f>
        <v>59278</v>
      </c>
      <c r="C35" s="112">
        <v>0</v>
      </c>
      <c r="D35" s="112">
        <v>0</v>
      </c>
      <c r="E35" s="112">
        <v>0</v>
      </c>
      <c r="F35" s="115">
        <f>SUM(B35:E35)</f>
        <v>59278</v>
      </c>
    </row>
    <row r="36" spans="1:6" s="113" customFormat="1" ht="15" customHeight="1">
      <c r="A36" s="118" t="s">
        <v>96</v>
      </c>
      <c r="B36" s="112">
        <v>0</v>
      </c>
      <c r="C36" s="115">
        <v>166970</v>
      </c>
      <c r="D36" s="112">
        <v>0</v>
      </c>
      <c r="E36" s="112">
        <v>0</v>
      </c>
      <c r="F36" s="115">
        <f>SUM(B36:E36)</f>
        <v>166970</v>
      </c>
    </row>
    <row r="37" spans="1:6" s="113" customFormat="1" ht="15" customHeight="1" thickBot="1">
      <c r="A37" s="118" t="s">
        <v>80</v>
      </c>
      <c r="B37" s="119">
        <f>SUM(B35:B36)</f>
        <v>59278</v>
      </c>
      <c r="C37" s="119">
        <f>SUM(C35:C36)</f>
        <v>166970</v>
      </c>
      <c r="D37" s="129">
        <f>SUM(D35:D36)</f>
        <v>0</v>
      </c>
      <c r="E37" s="129">
        <f>SUM(E35:E36)</f>
        <v>0</v>
      </c>
      <c r="F37" s="121">
        <f>SUM(F35:F36)</f>
        <v>226248</v>
      </c>
    </row>
    <row r="38" spans="1:6" s="113" customFormat="1" ht="15" customHeight="1" thickTop="1">
      <c r="A38" s="118"/>
      <c r="B38" s="122"/>
      <c r="C38" s="122"/>
      <c r="D38" s="122"/>
      <c r="E38" s="123"/>
      <c r="F38" s="131"/>
    </row>
    <row r="39" spans="1:6" s="113" customFormat="1" ht="15" customHeight="1" thickBot="1">
      <c r="A39" s="106" t="s">
        <v>97</v>
      </c>
      <c r="B39" s="127">
        <f>B26-B32+B37</f>
        <v>3794086</v>
      </c>
      <c r="C39" s="127">
        <f>C26-C32+C37</f>
        <v>-3046952</v>
      </c>
      <c r="D39" s="127">
        <f>D26-D32+D37</f>
        <v>-416605</v>
      </c>
      <c r="E39" s="146">
        <f>E26-E32+E37</f>
        <v>0</v>
      </c>
      <c r="F39" s="128">
        <f>F26-F32+F37</f>
        <v>330529</v>
      </c>
    </row>
    <row r="40" spans="1:6" s="113" customFormat="1" ht="15" customHeight="1" thickTop="1">
      <c r="A40" s="118"/>
      <c r="B40" s="122"/>
      <c r="C40" s="122"/>
      <c r="D40" s="122"/>
      <c r="E40" s="123"/>
      <c r="F40" s="123"/>
    </row>
    <row r="41" spans="1:6" s="113" customFormat="1" ht="15" customHeight="1">
      <c r="A41" s="132" t="s">
        <v>98</v>
      </c>
      <c r="B41" s="133"/>
      <c r="C41" s="133"/>
      <c r="D41" s="133"/>
      <c r="E41" s="123"/>
      <c r="F41" s="123"/>
    </row>
    <row r="42" spans="1:6" s="113" customFormat="1" ht="15" customHeight="1">
      <c r="A42" s="118" t="s">
        <v>28</v>
      </c>
      <c r="B42" s="115">
        <f>'Premiums YTD-8'!B18</f>
        <v>3795769</v>
      </c>
      <c r="C42" s="115">
        <f>'Premiums YTD-8'!C18</f>
        <v>241999</v>
      </c>
      <c r="D42" s="112">
        <f>'Premiums YTD-8'!D18</f>
        <v>0</v>
      </c>
      <c r="E42" s="112">
        <f>'Premiums YTD-8'!E18</f>
        <v>0</v>
      </c>
      <c r="F42" s="115">
        <f>SUM(B42:E42)</f>
        <v>4037768</v>
      </c>
    </row>
    <row r="43" spans="1:6" s="113" customFormat="1" ht="15" customHeight="1">
      <c r="A43" s="118" t="s">
        <v>99</v>
      </c>
      <c r="B43" s="115">
        <f>'Losses Incurred YTD-10'!B18+'Losses Incurred YTD-10'!B24</f>
        <v>639607</v>
      </c>
      <c r="C43" s="115">
        <f>'Losses Incurred YTD-10'!C18+'Losses Incurred YTD-10'!C24</f>
        <v>432404</v>
      </c>
      <c r="D43" s="115">
        <f>'Losses Incurred YTD-10'!D18+'Losses Incurred YTD-10'!D24</f>
        <v>135819</v>
      </c>
      <c r="E43" s="112">
        <f>'Losses Incurred YTD-10'!E18+'Losses Incurred YTD-10'!E24</f>
        <v>0</v>
      </c>
      <c r="F43" s="115">
        <f>SUM(B43:E43)</f>
        <v>1207830</v>
      </c>
    </row>
    <row r="44" spans="1:6" s="113" customFormat="1" ht="15" customHeight="1">
      <c r="A44" s="118" t="s">
        <v>100</v>
      </c>
      <c r="B44" s="115">
        <f>'Loss Expenses YTD-12'!B18</f>
        <v>138209</v>
      </c>
      <c r="C44" s="115">
        <f>'Loss Expenses YTD-12'!C18</f>
        <v>113301</v>
      </c>
      <c r="D44" s="115">
        <f>'Loss Expenses YTD-12'!D18</f>
        <v>39068</v>
      </c>
      <c r="E44" s="112">
        <f>'Loss Expenses YTD-12'!E18</f>
        <v>0</v>
      </c>
      <c r="F44" s="115">
        <f>SUM(B44:E44)</f>
        <v>290578</v>
      </c>
    </row>
    <row r="45" spans="1:6" s="113" customFormat="1" ht="15" customHeight="1">
      <c r="A45" s="118" t="s">
        <v>101</v>
      </c>
      <c r="B45" s="115">
        <f>'Earned Incurred YTD-6'!B41</f>
        <v>150038</v>
      </c>
      <c r="C45" s="112">
        <v>0</v>
      </c>
      <c r="D45" s="112">
        <v>0</v>
      </c>
      <c r="E45" s="112">
        <v>0</v>
      </c>
      <c r="F45" s="115">
        <f>SUM(B45:E45)</f>
        <v>150038</v>
      </c>
    </row>
    <row r="46" spans="1:6" s="113" customFormat="1" ht="15" customHeight="1">
      <c r="A46" s="118" t="s">
        <v>102</v>
      </c>
      <c r="B46" s="115">
        <f>'Earned Incurred YTD-6'!B33</f>
        <v>114144</v>
      </c>
      <c r="C46" s="112">
        <v>0</v>
      </c>
      <c r="D46" s="112">
        <v>0</v>
      </c>
      <c r="E46" s="112">
        <v>0</v>
      </c>
      <c r="F46" s="115">
        <f>SUM(B46:E46)</f>
        <v>114144</v>
      </c>
    </row>
    <row r="47" spans="1:6" s="113" customFormat="1" ht="15" customHeight="1" thickBot="1">
      <c r="A47" s="135" t="s">
        <v>80</v>
      </c>
      <c r="B47" s="119">
        <f>SUM(B42:B46)</f>
        <v>4837767</v>
      </c>
      <c r="C47" s="119">
        <f>SUM(C42:C46)</f>
        <v>787704</v>
      </c>
      <c r="D47" s="119">
        <f>SUM(D42:D46)</f>
        <v>174887</v>
      </c>
      <c r="E47" s="120">
        <f>SUM(E42:E46)</f>
        <v>0</v>
      </c>
      <c r="F47" s="121">
        <f>SUM(F42:F46)</f>
        <v>5800358</v>
      </c>
    </row>
    <row r="48" spans="1:6" s="113" customFormat="1" ht="15" customHeight="1" thickTop="1">
      <c r="A48" s="118"/>
      <c r="B48" s="122"/>
      <c r="C48" s="122"/>
      <c r="D48" s="122"/>
      <c r="E48" s="123"/>
      <c r="F48" s="123"/>
    </row>
    <row r="49" spans="1:6" s="113" customFormat="1" ht="15" customHeight="1">
      <c r="A49" s="132" t="s">
        <v>103</v>
      </c>
      <c r="B49" s="133"/>
      <c r="C49" s="133"/>
      <c r="D49" s="133"/>
      <c r="E49" s="123"/>
      <c r="F49" s="123"/>
    </row>
    <row r="50" spans="1:6" s="113" customFormat="1" ht="15" customHeight="1">
      <c r="A50" s="118" t="s">
        <v>28</v>
      </c>
      <c r="B50" s="112">
        <f>'Premiums YTD-8'!B24</f>
        <v>0</v>
      </c>
      <c r="C50" s="115">
        <f>'Premiums YTD-8'!C24</f>
        <v>4327700</v>
      </c>
      <c r="D50" s="112">
        <f>'Premiums YTD-8'!D24</f>
        <v>0</v>
      </c>
      <c r="E50" s="112">
        <f>'Premiums YTD-8'!E24</f>
        <v>0</v>
      </c>
      <c r="F50" s="115">
        <f>SUM(B50:E50)</f>
        <v>4327700</v>
      </c>
    </row>
    <row r="51" spans="1:6" s="113" customFormat="1" ht="15" customHeight="1">
      <c r="A51" s="118" t="s">
        <v>99</v>
      </c>
      <c r="B51" s="112">
        <f>'Losses Incurred YTD-10'!B31</f>
        <v>0</v>
      </c>
      <c r="C51" s="115">
        <f>'Losses Incurred YTD-10'!C31</f>
        <v>961335</v>
      </c>
      <c r="D51" s="115">
        <f>'Losses Incurred YTD-10'!D31</f>
        <v>496355</v>
      </c>
      <c r="E51" s="115">
        <f>'Losses Incurred YTD-10'!E31</f>
        <v>38627</v>
      </c>
      <c r="F51" s="115">
        <f>SUM(B51:E51)</f>
        <v>1496317</v>
      </c>
    </row>
    <row r="52" spans="1:6" s="113" customFormat="1" ht="15" customHeight="1">
      <c r="A52" s="118" t="s">
        <v>104</v>
      </c>
      <c r="B52" s="112">
        <f>'Loss Expenses YTD-12'!B24</f>
        <v>0</v>
      </c>
      <c r="C52" s="115">
        <f>'Loss Expenses YTD-12'!C24</f>
        <v>195929</v>
      </c>
      <c r="D52" s="115">
        <f>'Loss Expenses YTD-12'!D24</f>
        <v>84596</v>
      </c>
      <c r="E52" s="115">
        <f>'Loss Expenses YTD-12'!E24</f>
        <v>30129</v>
      </c>
      <c r="F52" s="115">
        <f>SUM(B52:E52)</f>
        <v>310654</v>
      </c>
    </row>
    <row r="53" spans="1:6" s="113" customFormat="1" ht="15" customHeight="1">
      <c r="A53" s="118" t="s">
        <v>101</v>
      </c>
      <c r="B53" s="112">
        <v>0</v>
      </c>
      <c r="C53" s="115">
        <f>'Earned Incurred YTD-6'!B42</f>
        <v>60810</v>
      </c>
      <c r="D53" s="112">
        <v>0</v>
      </c>
      <c r="E53" s="112">
        <v>0</v>
      </c>
      <c r="F53" s="115">
        <f>SUM(B53:E53)</f>
        <v>60810</v>
      </c>
    </row>
    <row r="54" spans="1:6" s="113" customFormat="1" ht="15" customHeight="1">
      <c r="A54" s="118" t="s">
        <v>102</v>
      </c>
      <c r="B54" s="112">
        <v>0</v>
      </c>
      <c r="C54" s="115">
        <f>'Earned Incurred YTD-6'!B34</f>
        <v>126554</v>
      </c>
      <c r="D54" s="112">
        <v>0</v>
      </c>
      <c r="E54" s="112">
        <v>0</v>
      </c>
      <c r="F54" s="115">
        <f>SUM(B54:E54)</f>
        <v>126554</v>
      </c>
    </row>
    <row r="55" spans="1:6" s="113" customFormat="1" ht="15" customHeight="1" thickBot="1">
      <c r="A55" s="118" t="s">
        <v>80</v>
      </c>
      <c r="B55" s="120">
        <f>SUM(B50:B54)</f>
        <v>0</v>
      </c>
      <c r="C55" s="119">
        <f>SUM(C50:C54)</f>
        <v>5672328</v>
      </c>
      <c r="D55" s="119">
        <f>SUM(D50:D54)</f>
        <v>580951</v>
      </c>
      <c r="E55" s="119">
        <f>SUM(E50:E54)</f>
        <v>68756</v>
      </c>
      <c r="F55" s="121">
        <f>SUM(F50:F54)</f>
        <v>6322035</v>
      </c>
    </row>
    <row r="56" spans="1:6" s="113" customFormat="1" ht="15" customHeight="1" thickTop="1">
      <c r="A56" s="118"/>
      <c r="B56" s="122"/>
      <c r="C56" s="122"/>
      <c r="D56" s="122"/>
      <c r="E56" s="122"/>
      <c r="F56" s="29"/>
    </row>
    <row r="57" spans="1:6" s="113" customFormat="1" ht="15" customHeight="1" thickBot="1">
      <c r="A57" s="126" t="s">
        <v>105</v>
      </c>
      <c r="B57" s="136">
        <f>B39-B47+B55</f>
        <v>-1043681</v>
      </c>
      <c r="C57" s="136">
        <f>C39-C47+C55</f>
        <v>1837672</v>
      </c>
      <c r="D57" s="136">
        <f>D39-D47+D55</f>
        <v>-10541</v>
      </c>
      <c r="E57" s="136">
        <f>E39-E47+E55</f>
        <v>68756</v>
      </c>
      <c r="F57" s="136">
        <f>F39-F47+F55</f>
        <v>852206</v>
      </c>
    </row>
    <row r="58" spans="1:6" s="113" customFormat="1" ht="15" customHeight="1" thickTop="1">
      <c r="A58" s="118"/>
      <c r="D58" s="122"/>
      <c r="E58" s="122"/>
      <c r="F58" s="122"/>
    </row>
    <row r="59" spans="1:6" s="113" customFormat="1" ht="15" customHeight="1">
      <c r="A59" s="147"/>
      <c r="D59" s="122"/>
      <c r="E59" s="122"/>
      <c r="F59" s="122"/>
    </row>
    <row r="60" spans="4:6" s="113" customFormat="1" ht="15" customHeight="1">
      <c r="D60" s="122"/>
      <c r="E60" s="122"/>
      <c r="F60" s="122"/>
    </row>
    <row r="61" spans="4:6" s="113" customFormat="1" ht="15" customHeight="1">
      <c r="D61" s="122"/>
      <c r="E61" s="122"/>
      <c r="F61" s="122"/>
    </row>
    <row r="62" spans="1:6" s="113" customFormat="1" ht="15" customHeight="1">
      <c r="A62" s="109"/>
      <c r="B62" s="109"/>
      <c r="C62" s="109"/>
      <c r="D62" s="122"/>
      <c r="E62" s="122"/>
      <c r="F62" s="122"/>
    </row>
    <row r="63" spans="4:6" s="113" customFormat="1" ht="15" customHeight="1">
      <c r="D63" s="122"/>
      <c r="E63" s="122"/>
      <c r="F63" s="29"/>
    </row>
    <row r="64" spans="4:6" s="113" customFormat="1" ht="15" customHeight="1">
      <c r="D64" s="122"/>
      <c r="E64" s="122"/>
      <c r="F64" s="29"/>
    </row>
    <row r="65" spans="4:6" s="113" customFormat="1" ht="15" customHeight="1">
      <c r="D65" s="122"/>
      <c r="E65" s="122"/>
      <c r="F65" s="29"/>
    </row>
    <row r="66" spans="4:6" s="113" customFormat="1" ht="15" customHeight="1">
      <c r="D66" s="122"/>
      <c r="E66" s="122"/>
      <c r="F66" s="29"/>
    </row>
    <row r="67" spans="4:6" s="113" customFormat="1" ht="15" customHeight="1">
      <c r="D67" s="122"/>
      <c r="E67" s="122"/>
      <c r="F67" s="29"/>
    </row>
    <row r="68" spans="4:6" s="113" customFormat="1" ht="15" customHeight="1">
      <c r="D68" s="122"/>
      <c r="E68" s="122"/>
      <c r="F68" s="29"/>
    </row>
    <row r="69" spans="4:6" s="113" customFormat="1" ht="15" customHeight="1">
      <c r="D69" s="122"/>
      <c r="E69" s="122"/>
      <c r="F69" s="29"/>
    </row>
    <row r="70" spans="4:6" s="113" customFormat="1" ht="15" customHeight="1">
      <c r="D70" s="122"/>
      <c r="E70" s="122"/>
      <c r="F70" s="29"/>
    </row>
    <row r="71" spans="4:6" s="113" customFormat="1" ht="15" customHeight="1">
      <c r="D71" s="122"/>
      <c r="E71" s="122"/>
      <c r="F71" s="29"/>
    </row>
    <row r="72" spans="4:6" s="113" customFormat="1" ht="15" customHeight="1">
      <c r="D72" s="122"/>
      <c r="E72" s="122"/>
      <c r="F72" s="29"/>
    </row>
    <row r="73" spans="4:6" s="113" customFormat="1" ht="15" customHeight="1">
      <c r="D73" s="122"/>
      <c r="E73" s="122"/>
      <c r="F73" s="29"/>
    </row>
    <row r="74" spans="4:6" s="113" customFormat="1" ht="15" customHeight="1">
      <c r="D74" s="122"/>
      <c r="E74" s="122"/>
      <c r="F74" s="29"/>
    </row>
    <row r="75" spans="4:6" s="113" customFormat="1" ht="15" customHeight="1">
      <c r="D75" s="122"/>
      <c r="E75" s="122"/>
      <c r="F75" s="29"/>
    </row>
    <row r="76" spans="4:6" s="113" customFormat="1" ht="15" customHeight="1">
      <c r="D76" s="122"/>
      <c r="E76" s="122"/>
      <c r="F76" s="29"/>
    </row>
    <row r="77" spans="4:6" s="113" customFormat="1" ht="15" customHeight="1">
      <c r="D77" s="122"/>
      <c r="E77" s="122"/>
      <c r="F77" s="29"/>
    </row>
    <row r="78" spans="4:6" s="113" customFormat="1" ht="15" customHeight="1">
      <c r="D78" s="122"/>
      <c r="E78" s="122"/>
      <c r="F78" s="29"/>
    </row>
    <row r="79" spans="4:6" s="113" customFormat="1" ht="15" customHeight="1">
      <c r="D79" s="122"/>
      <c r="E79" s="122"/>
      <c r="F79" s="29"/>
    </row>
    <row r="80" spans="4:6" s="113" customFormat="1" ht="15" customHeight="1">
      <c r="D80" s="122"/>
      <c r="E80" s="122"/>
      <c r="F80" s="29"/>
    </row>
    <row r="81" spans="4:6" s="113" customFormat="1" ht="15" customHeight="1">
      <c r="D81" s="122"/>
      <c r="E81" s="122"/>
      <c r="F81" s="29"/>
    </row>
    <row r="82" spans="4:6" s="113" customFormat="1" ht="15" customHeight="1">
      <c r="D82" s="122"/>
      <c r="E82" s="122"/>
      <c r="F82" s="29"/>
    </row>
    <row r="83" spans="4:6" s="113" customFormat="1" ht="15" customHeight="1">
      <c r="D83" s="122"/>
      <c r="E83" s="122"/>
      <c r="F83" s="29"/>
    </row>
    <row r="84" spans="4:6" s="113" customFormat="1" ht="15" customHeight="1">
      <c r="D84" s="122"/>
      <c r="E84" s="122"/>
      <c r="F84" s="29"/>
    </row>
    <row r="85" spans="4:6" s="113" customFormat="1" ht="15" customHeight="1">
      <c r="D85" s="122"/>
      <c r="E85" s="122"/>
      <c r="F85" s="29"/>
    </row>
    <row r="86" spans="4:6" s="113" customFormat="1" ht="15" customHeight="1">
      <c r="D86" s="122"/>
      <c r="E86" s="122"/>
      <c r="F86" s="29"/>
    </row>
    <row r="87" spans="4:6" s="113" customFormat="1" ht="15" customHeight="1">
      <c r="D87" s="122"/>
      <c r="E87" s="122"/>
      <c r="F87" s="29"/>
    </row>
    <row r="88" spans="4:6" s="113" customFormat="1" ht="15" customHeight="1">
      <c r="D88" s="122"/>
      <c r="E88" s="122"/>
      <c r="F88" s="29"/>
    </row>
    <row r="89" spans="4:6" s="113" customFormat="1" ht="15" customHeight="1">
      <c r="D89" s="122"/>
      <c r="E89" s="122"/>
      <c r="F89" s="29"/>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55" customWidth="1"/>
    <col min="2" max="4" width="18.7109375" style="208" customWidth="1"/>
    <col min="5" max="5" width="15.7109375" style="209" customWidth="1"/>
    <col min="6" max="16384" width="15.7109375" style="55" customWidth="1"/>
  </cols>
  <sheetData>
    <row r="1" spans="1:5" s="152" customFormat="1" ht="30" customHeight="1">
      <c r="A1" s="148" t="s">
        <v>0</v>
      </c>
      <c r="B1" s="149"/>
      <c r="C1" s="149"/>
      <c r="D1" s="150"/>
      <c r="E1" s="151"/>
    </row>
    <row r="2" spans="1:5" s="157" customFormat="1" ht="15" customHeight="1">
      <c r="A2" s="153"/>
      <c r="B2" s="154"/>
      <c r="C2" s="154"/>
      <c r="D2" s="155"/>
      <c r="E2" s="156"/>
    </row>
    <row r="3" spans="1:5" s="157" customFormat="1" ht="15" customHeight="1">
      <c r="A3" s="158" t="s">
        <v>107</v>
      </c>
      <c r="B3" s="159"/>
      <c r="C3" s="159"/>
      <c r="D3" s="160"/>
      <c r="E3" s="156"/>
    </row>
    <row r="4" spans="1:5" s="157" customFormat="1" ht="15" customHeight="1">
      <c r="A4" s="158" t="s">
        <v>108</v>
      </c>
      <c r="B4" s="159"/>
      <c r="C4" s="159"/>
      <c r="D4" s="160"/>
      <c r="E4" s="156"/>
    </row>
    <row r="5" spans="1:5" s="157" customFormat="1" ht="15" customHeight="1">
      <c r="A5" s="158" t="s">
        <v>109</v>
      </c>
      <c r="B5" s="159"/>
      <c r="C5" s="159"/>
      <c r="D5" s="160"/>
      <c r="E5" s="156"/>
    </row>
    <row r="6" spans="1:5" s="157" customFormat="1" ht="15" customHeight="1">
      <c r="A6" s="161"/>
      <c r="B6" s="162"/>
      <c r="C6" s="162"/>
      <c r="D6" s="163"/>
      <c r="E6" s="156"/>
    </row>
    <row r="7" spans="1:5" s="62" customFormat="1" ht="15" customHeight="1">
      <c r="A7" s="164"/>
      <c r="B7" s="162"/>
      <c r="C7" s="162"/>
      <c r="D7" s="163"/>
      <c r="E7" s="84"/>
    </row>
    <row r="8" spans="1:5" s="62" customFormat="1" ht="15" customHeight="1">
      <c r="A8" s="165" t="s">
        <v>110</v>
      </c>
      <c r="B8" s="166" t="s">
        <v>111</v>
      </c>
      <c r="C8" s="167"/>
      <c r="D8" s="168"/>
      <c r="E8" s="84"/>
    </row>
    <row r="9" spans="1:5" s="62" customFormat="1" ht="15" customHeight="1">
      <c r="A9" s="165"/>
      <c r="B9" s="169" t="s">
        <v>42</v>
      </c>
      <c r="C9" s="170"/>
      <c r="D9" s="171"/>
      <c r="E9" s="84"/>
    </row>
    <row r="10" spans="1:5" s="62" customFormat="1" ht="15" customHeight="1">
      <c r="A10" s="172"/>
      <c r="B10" s="173" t="s">
        <v>24</v>
      </c>
      <c r="C10" s="174"/>
      <c r="D10" s="175"/>
      <c r="E10" s="84"/>
    </row>
    <row r="11" spans="1:5" s="62" customFormat="1" ht="15" customHeight="1">
      <c r="A11" s="176" t="s">
        <v>112</v>
      </c>
      <c r="B11" s="177"/>
      <c r="C11" s="25">
        <f>'Premiums QTD-7'!F12</f>
        <v>1982100</v>
      </c>
      <c r="D11" s="175"/>
      <c r="E11" s="84"/>
    </row>
    <row r="12" spans="1:5" s="62" customFormat="1" ht="15" customHeight="1">
      <c r="A12" s="176"/>
      <c r="B12" s="177"/>
      <c r="C12" s="29"/>
      <c r="D12" s="175"/>
      <c r="E12" s="84"/>
    </row>
    <row r="13" spans="1:5" s="62" customFormat="1" ht="15" customHeight="1">
      <c r="A13" s="178" t="s">
        <v>113</v>
      </c>
      <c r="B13" s="179">
        <f>'Premiums QTD-7'!F18</f>
        <v>4037768</v>
      </c>
      <c r="C13" s="180"/>
      <c r="D13" s="175"/>
      <c r="E13" s="84"/>
    </row>
    <row r="14" spans="1:5" s="62" customFormat="1" ht="15" customHeight="1">
      <c r="A14" s="178" t="s">
        <v>114</v>
      </c>
      <c r="B14" s="181">
        <f>'Premiums QTD-7'!F24</f>
        <v>4096644</v>
      </c>
      <c r="C14" s="180"/>
      <c r="D14" s="175"/>
      <c r="E14" s="84"/>
    </row>
    <row r="15" spans="1:5" s="62" customFormat="1" ht="15" customHeight="1">
      <c r="A15" s="178" t="s">
        <v>115</v>
      </c>
      <c r="B15" s="177"/>
      <c r="C15" s="182">
        <f>B14-B13</f>
        <v>58876</v>
      </c>
      <c r="D15" s="175"/>
      <c r="E15" s="84"/>
    </row>
    <row r="16" spans="1:5" s="62" customFormat="1" ht="15" customHeight="1">
      <c r="A16" s="176" t="s">
        <v>116</v>
      </c>
      <c r="B16" s="177"/>
      <c r="C16" s="180"/>
      <c r="D16" s="183">
        <f>C11+C15</f>
        <v>2040976</v>
      </c>
      <c r="E16" s="84"/>
    </row>
    <row r="17" spans="1:4" s="62" customFormat="1" ht="15" customHeight="1">
      <c r="A17" s="178" t="s">
        <v>117</v>
      </c>
      <c r="B17" s="177"/>
      <c r="C17" s="184">
        <f>'[1]Loss Expenses Paid QTD-15'!E30</f>
        <v>1152146</v>
      </c>
      <c r="D17" s="175"/>
    </row>
    <row r="18" spans="1:4" s="62" customFormat="1" ht="15" customHeight="1">
      <c r="A18" s="178" t="s">
        <v>118</v>
      </c>
      <c r="B18" s="177"/>
      <c r="C18" s="182">
        <f>-'[1]TB - Rounded'!H274</f>
        <v>181</v>
      </c>
      <c r="D18" s="175"/>
    </row>
    <row r="19" spans="1:5" s="62" customFormat="1" ht="15" customHeight="1">
      <c r="A19" s="176" t="s">
        <v>119</v>
      </c>
      <c r="B19" s="177"/>
      <c r="C19" s="184">
        <f>C17-C18</f>
        <v>1151965</v>
      </c>
      <c r="D19" s="175"/>
      <c r="E19" s="84"/>
    </row>
    <row r="20" spans="1:5" s="62" customFormat="1" ht="15" customHeight="1">
      <c r="A20" s="178" t="s">
        <v>120</v>
      </c>
      <c r="B20" s="179">
        <f>'Losses Incurred QTD-9'!F18+'Losses Incurred QTD-9'!F24</f>
        <v>1207830</v>
      </c>
      <c r="C20" s="180" t="s">
        <v>24</v>
      </c>
      <c r="D20" s="175"/>
      <c r="E20" s="84"/>
    </row>
    <row r="21" spans="1:5" s="62" customFormat="1" ht="15" customHeight="1">
      <c r="A21" s="178" t="s">
        <v>121</v>
      </c>
      <c r="B21" s="181">
        <f>'Losses Incurred QTD-9'!F31</f>
        <v>1908589</v>
      </c>
      <c r="C21" s="180"/>
      <c r="D21" s="175"/>
      <c r="E21" s="84"/>
    </row>
    <row r="22" spans="1:5" s="62" customFormat="1" ht="15" customHeight="1">
      <c r="A22" s="178" t="s">
        <v>122</v>
      </c>
      <c r="B22" s="185"/>
      <c r="C22" s="186">
        <f>B20-B21</f>
        <v>-700759</v>
      </c>
      <c r="D22" s="175"/>
      <c r="E22" s="84"/>
    </row>
    <row r="23" spans="1:5" s="62" customFormat="1" ht="15" customHeight="1">
      <c r="A23" s="176" t="s">
        <v>123</v>
      </c>
      <c r="B23" s="177"/>
      <c r="C23" s="180"/>
      <c r="D23" s="187">
        <f>C19+C22</f>
        <v>451206</v>
      </c>
      <c r="E23" s="180"/>
    </row>
    <row r="24" spans="1:5" s="62" customFormat="1" ht="15" customHeight="1">
      <c r="A24" s="178" t="s">
        <v>124</v>
      </c>
      <c r="B24" s="177"/>
      <c r="C24" s="184">
        <f>'[1]Loss Expenses Paid QTD-15'!C30</f>
        <v>70093</v>
      </c>
      <c r="D24" s="175"/>
      <c r="E24" s="188"/>
    </row>
    <row r="25" spans="1:5" s="62" customFormat="1" ht="15" customHeight="1">
      <c r="A25" s="178" t="s">
        <v>125</v>
      </c>
      <c r="B25" s="177"/>
      <c r="C25" s="182">
        <f>'[1]Loss Expenses Paid QTD-15'!I30</f>
        <v>119143</v>
      </c>
      <c r="D25" s="175"/>
      <c r="E25" s="188"/>
    </row>
    <row r="26" spans="1:5" s="62" customFormat="1" ht="15" customHeight="1">
      <c r="A26" s="176" t="s">
        <v>126</v>
      </c>
      <c r="B26" s="177"/>
      <c r="C26" s="184">
        <f>C24+C25</f>
        <v>189236</v>
      </c>
      <c r="D26" s="175"/>
      <c r="E26" s="180"/>
    </row>
    <row r="27" spans="1:5" s="62" customFormat="1" ht="15" customHeight="1">
      <c r="A27" s="178" t="s">
        <v>127</v>
      </c>
      <c r="B27" s="179">
        <f>'Loss Expenses QTD-11'!F18</f>
        <v>290578</v>
      </c>
      <c r="C27" s="180"/>
      <c r="D27" s="175"/>
      <c r="E27" s="188"/>
    </row>
    <row r="28" spans="1:5" s="62" customFormat="1" ht="15" customHeight="1">
      <c r="A28" s="178" t="s">
        <v>128</v>
      </c>
      <c r="B28" s="181">
        <f>'Loss Expenses QTD-11'!F24</f>
        <v>324152</v>
      </c>
      <c r="C28" s="180"/>
      <c r="D28" s="175"/>
      <c r="E28" s="180"/>
    </row>
    <row r="29" spans="1:5" s="62" customFormat="1" ht="15" customHeight="1">
      <c r="A29" s="178" t="s">
        <v>129</v>
      </c>
      <c r="B29" s="177"/>
      <c r="C29" s="186">
        <f>B27-B28</f>
        <v>-33574</v>
      </c>
      <c r="D29" s="175"/>
      <c r="E29" s="188"/>
    </row>
    <row r="30" spans="1:5" s="62" customFormat="1" ht="15" customHeight="1">
      <c r="A30" s="176" t="s">
        <v>130</v>
      </c>
      <c r="B30" s="177"/>
      <c r="C30" s="180"/>
      <c r="D30" s="189">
        <f>C26+C29</f>
        <v>155662</v>
      </c>
      <c r="E30" s="180"/>
    </row>
    <row r="31" spans="1:5" s="62" customFormat="1" ht="15" customHeight="1">
      <c r="A31" s="176" t="s">
        <v>131</v>
      </c>
      <c r="B31" s="177"/>
      <c r="C31" s="180"/>
      <c r="D31" s="190">
        <f>D23+D30</f>
        <v>606868</v>
      </c>
      <c r="E31" s="180"/>
    </row>
    <row r="32" spans="1:5" s="62" customFormat="1" ht="15" customHeight="1">
      <c r="A32" s="178" t="s">
        <v>132</v>
      </c>
      <c r="B32" s="177"/>
      <c r="C32" s="184">
        <v>0</v>
      </c>
      <c r="D32" s="175"/>
      <c r="E32" s="188"/>
    </row>
    <row r="33" spans="1:5" s="62" customFormat="1" ht="15" customHeight="1">
      <c r="A33" s="178" t="s">
        <v>133</v>
      </c>
      <c r="B33" s="179">
        <f>'Earned Incurred YTD-6'!$B$33</f>
        <v>114144</v>
      </c>
      <c r="C33" s="180"/>
      <c r="D33" s="175"/>
      <c r="E33" s="84"/>
    </row>
    <row r="34" spans="1:5" s="62" customFormat="1" ht="15" customHeight="1">
      <c r="A34" s="178" t="s">
        <v>134</v>
      </c>
      <c r="B34" s="181">
        <v>103691</v>
      </c>
      <c r="C34" s="180"/>
      <c r="D34" s="175"/>
      <c r="E34" s="84"/>
    </row>
    <row r="35" spans="1:5" s="62" customFormat="1" ht="15" customHeight="1">
      <c r="A35" s="178" t="s">
        <v>135</v>
      </c>
      <c r="B35" s="177"/>
      <c r="C35" s="186">
        <f>B33-B34</f>
        <v>10453</v>
      </c>
      <c r="D35" s="175"/>
      <c r="E35" s="84"/>
    </row>
    <row r="36" spans="1:5" s="62" customFormat="1" ht="15" customHeight="1">
      <c r="A36" s="176" t="s">
        <v>136</v>
      </c>
      <c r="B36" s="177"/>
      <c r="C36" s="180" t="s">
        <v>24</v>
      </c>
      <c r="D36" s="187">
        <f>C32+C35</f>
        <v>10453</v>
      </c>
      <c r="E36" s="84"/>
    </row>
    <row r="37" spans="1:5" s="62" customFormat="1" ht="15" customHeight="1">
      <c r="A37" s="178" t="s">
        <v>137</v>
      </c>
      <c r="B37" s="177"/>
      <c r="C37" s="184">
        <f>'[1]TB - Rounded'!H365</f>
        <v>160882</v>
      </c>
      <c r="D37" s="175"/>
      <c r="E37" s="84"/>
    </row>
    <row r="38" spans="1:5" s="62" customFormat="1" ht="15" customHeight="1">
      <c r="A38" s="178" t="s">
        <v>138</v>
      </c>
      <c r="B38" s="177"/>
      <c r="C38" s="184">
        <f>'[1]TB - Rounded'!H376</f>
        <v>18985</v>
      </c>
      <c r="D38" s="175"/>
      <c r="E38" s="191"/>
    </row>
    <row r="39" spans="1:6" s="62" customFormat="1" ht="15" customHeight="1">
      <c r="A39" s="178" t="s">
        <v>139</v>
      </c>
      <c r="B39" s="177"/>
      <c r="C39" s="182">
        <f>'[1]TB - Rounded'!H600-C43+5</f>
        <v>751528</v>
      </c>
      <c r="D39" s="175"/>
      <c r="E39" s="191"/>
      <c r="F39" s="84"/>
    </row>
    <row r="40" spans="1:6" s="62" customFormat="1" ht="15" customHeight="1">
      <c r="A40" s="176" t="s">
        <v>140</v>
      </c>
      <c r="B40" s="177"/>
      <c r="C40" s="184">
        <f>SUM(C37:C39)</f>
        <v>931395</v>
      </c>
      <c r="D40" s="175"/>
      <c r="E40" s="191"/>
      <c r="F40" s="84"/>
    </row>
    <row r="41" spans="1:5" s="62" customFormat="1" ht="15" customHeight="1">
      <c r="A41" s="178" t="s">
        <v>133</v>
      </c>
      <c r="B41" s="179">
        <f>'Earned Incurred YTD-6'!$B$41</f>
        <v>150038</v>
      </c>
      <c r="C41" s="180"/>
      <c r="D41" s="175"/>
      <c r="E41" s="191"/>
    </row>
    <row r="42" spans="1:5" s="62" customFormat="1" ht="15" customHeight="1">
      <c r="A42" s="178" t="s">
        <v>134</v>
      </c>
      <c r="B42" s="181">
        <v>67771</v>
      </c>
      <c r="C42" s="180" t="s">
        <v>24</v>
      </c>
      <c r="D42" s="175"/>
      <c r="E42" s="84"/>
    </row>
    <row r="43" spans="1:5" s="62" customFormat="1" ht="15" customHeight="1">
      <c r="A43" s="178" t="s">
        <v>141</v>
      </c>
      <c r="B43" s="177"/>
      <c r="C43" s="186">
        <f>+B41-B42</f>
        <v>82267</v>
      </c>
      <c r="D43" s="175"/>
      <c r="E43" s="84"/>
    </row>
    <row r="44" spans="1:6" s="62" customFormat="1" ht="15" customHeight="1">
      <c r="A44" s="176" t="s">
        <v>142</v>
      </c>
      <c r="B44" s="177"/>
      <c r="C44" s="180"/>
      <c r="D44" s="189">
        <f>SUM(C40:C43)</f>
        <v>1013662</v>
      </c>
      <c r="E44" s="84"/>
      <c r="F44" s="84"/>
    </row>
    <row r="45" spans="1:6" s="62" customFormat="1" ht="15" customHeight="1">
      <c r="A45" s="176" t="s">
        <v>143</v>
      </c>
      <c r="B45" s="177"/>
      <c r="C45" s="180"/>
      <c r="D45" s="189">
        <f>SUM(D36:D44)</f>
        <v>1024115</v>
      </c>
      <c r="E45" s="84"/>
      <c r="F45" s="192"/>
    </row>
    <row r="46" spans="1:6" s="62" customFormat="1" ht="15" customHeight="1">
      <c r="A46" s="176" t="s">
        <v>144</v>
      </c>
      <c r="B46" s="177"/>
      <c r="C46" s="180"/>
      <c r="D46" s="193">
        <f>+D31+D45</f>
        <v>1630983</v>
      </c>
      <c r="E46" s="84"/>
      <c r="F46" s="192"/>
    </row>
    <row r="47" spans="1:6" s="62" customFormat="1" ht="15" customHeight="1">
      <c r="A47" s="176" t="s">
        <v>145</v>
      </c>
      <c r="B47" s="177"/>
      <c r="C47" s="180"/>
      <c r="D47" s="190">
        <f>D16-D31-D45</f>
        <v>409993</v>
      </c>
      <c r="E47" s="194"/>
      <c r="F47" s="84"/>
    </row>
    <row r="48" spans="1:4" s="62" customFormat="1" ht="15" customHeight="1">
      <c r="A48" s="178" t="s">
        <v>146</v>
      </c>
      <c r="B48" s="177"/>
      <c r="C48" s="184">
        <f>-'[1]TB - Rounded'!H246-C51</f>
        <v>45186</v>
      </c>
      <c r="D48" s="175"/>
    </row>
    <row r="49" spans="1:5" s="62" customFormat="1" ht="15" customHeight="1">
      <c r="A49" s="178" t="s">
        <v>147</v>
      </c>
      <c r="B49" s="179">
        <f>'Earned Incurred YTD-6'!$B$49</f>
        <v>59278</v>
      </c>
      <c r="C49" s="180"/>
      <c r="D49" s="175"/>
      <c r="E49" s="84"/>
    </row>
    <row r="50" spans="1:5" s="62" customFormat="1" ht="15" customHeight="1">
      <c r="A50" s="178" t="s">
        <v>148</v>
      </c>
      <c r="B50" s="181">
        <v>47550</v>
      </c>
      <c r="C50" s="180"/>
      <c r="D50" s="175"/>
      <c r="E50" s="84"/>
    </row>
    <row r="51" spans="1:5" s="62" customFormat="1" ht="15" customHeight="1">
      <c r="A51" s="178" t="s">
        <v>149</v>
      </c>
      <c r="B51" s="177"/>
      <c r="C51" s="186">
        <f>B49-B50</f>
        <v>11728</v>
      </c>
      <c r="D51" s="175"/>
      <c r="E51" s="84"/>
    </row>
    <row r="52" spans="1:5" s="62" customFormat="1" ht="15" customHeight="1">
      <c r="A52" s="176" t="s">
        <v>150</v>
      </c>
      <c r="B52" s="177"/>
      <c r="C52" s="180"/>
      <c r="D52" s="189">
        <f>C48+C51</f>
        <v>56914</v>
      </c>
      <c r="E52" s="84"/>
    </row>
    <row r="53" spans="1:5" s="62" customFormat="1" ht="15" customHeight="1">
      <c r="A53" s="178" t="s">
        <v>151</v>
      </c>
      <c r="B53" s="177"/>
      <c r="C53" s="180"/>
      <c r="D53" s="195">
        <f>-'[1]TB - Rounded'!H253</f>
        <v>-2631</v>
      </c>
      <c r="E53" s="84"/>
    </row>
    <row r="54" spans="1:5" s="62" customFormat="1" ht="15" customHeight="1">
      <c r="A54" s="176" t="s">
        <v>152</v>
      </c>
      <c r="B54" s="177"/>
      <c r="C54" s="180"/>
      <c r="D54" s="189">
        <f>SUM(D52:D53)</f>
        <v>54283</v>
      </c>
      <c r="E54" s="84"/>
    </row>
    <row r="55" spans="1:5" s="62" customFormat="1" ht="15" customHeight="1">
      <c r="A55" s="196" t="s">
        <v>153</v>
      </c>
      <c r="B55" s="177"/>
      <c r="C55" s="180"/>
      <c r="D55" s="189">
        <f>-'[1]TB - Rounded'!H256</f>
        <v>3686</v>
      </c>
      <c r="E55" s="84"/>
    </row>
    <row r="56" spans="1:6" s="62" customFormat="1" ht="15" customHeight="1">
      <c r="A56" s="197" t="s">
        <v>154</v>
      </c>
      <c r="B56" s="198"/>
      <c r="C56" s="199"/>
      <c r="D56" s="193">
        <f>D47+D54+D55</f>
        <v>467962</v>
      </c>
      <c r="E56" s="194"/>
      <c r="F56" s="200"/>
    </row>
    <row r="57" spans="1:5" s="62" customFormat="1" ht="15" customHeight="1">
      <c r="A57" s="201"/>
      <c r="B57" s="202"/>
      <c r="C57" s="202"/>
      <c r="D57" s="202"/>
      <c r="E57" s="84"/>
    </row>
    <row r="58" spans="1:5" s="62" customFormat="1" ht="15" customHeight="1">
      <c r="A58" s="201"/>
      <c r="B58" s="202"/>
      <c r="C58" s="202"/>
      <c r="D58" s="202"/>
      <c r="E58" s="84"/>
    </row>
    <row r="59" spans="1:5" s="62" customFormat="1" ht="15" customHeight="1">
      <c r="A59" s="201"/>
      <c r="B59" s="202"/>
      <c r="C59" s="202"/>
      <c r="D59" s="202"/>
      <c r="E59" s="84"/>
    </row>
    <row r="60" spans="1:5" s="62" customFormat="1" ht="15" customHeight="1">
      <c r="A60" s="201"/>
      <c r="B60" s="202"/>
      <c r="C60" s="202"/>
      <c r="D60" s="202"/>
      <c r="E60" s="84"/>
    </row>
    <row r="61" spans="1:5" s="62" customFormat="1" ht="15" customHeight="1">
      <c r="A61" s="201"/>
      <c r="B61" s="202"/>
      <c r="C61" s="202"/>
      <c r="D61" s="202"/>
      <c r="E61" s="84"/>
    </row>
    <row r="62" spans="1:5" s="62" customFormat="1" ht="15" customHeight="1">
      <c r="A62" s="201"/>
      <c r="B62" s="202"/>
      <c r="C62" s="202"/>
      <c r="D62" s="202"/>
      <c r="E62" s="84"/>
    </row>
    <row r="63" spans="1:5" s="62" customFormat="1" ht="15" customHeight="1">
      <c r="A63" s="201"/>
      <c r="B63" s="202"/>
      <c r="C63" s="202"/>
      <c r="D63" s="202"/>
      <c r="E63" s="84"/>
    </row>
    <row r="64" spans="1:5" s="62" customFormat="1" ht="15" customHeight="1">
      <c r="A64" s="201"/>
      <c r="B64" s="203"/>
      <c r="C64" s="202"/>
      <c r="D64" s="202"/>
      <c r="E64" s="84"/>
    </row>
    <row r="65" spans="1:5" s="62" customFormat="1" ht="15" customHeight="1">
      <c r="A65" s="201"/>
      <c r="B65" s="203"/>
      <c r="C65" s="202"/>
      <c r="D65" s="202"/>
      <c r="E65" s="84"/>
    </row>
    <row r="66" spans="1:5" s="62" customFormat="1" ht="15" customHeight="1">
      <c r="A66" s="201"/>
      <c r="B66" s="203"/>
      <c r="C66" s="202"/>
      <c r="D66" s="202"/>
      <c r="E66" s="84"/>
    </row>
    <row r="67" spans="1:5" s="62" customFormat="1" ht="15" customHeight="1">
      <c r="A67" s="201"/>
      <c r="B67" s="203"/>
      <c r="C67" s="204"/>
      <c r="D67" s="202"/>
      <c r="E67" s="84"/>
    </row>
    <row r="68" spans="1:5" s="62" customFormat="1" ht="15" customHeight="1">
      <c r="A68" s="201"/>
      <c r="B68" s="203"/>
      <c r="C68" s="202"/>
      <c r="D68" s="202"/>
      <c r="E68" s="84"/>
    </row>
    <row r="69" spans="2:5" s="62" customFormat="1" ht="15" customHeight="1">
      <c r="B69" s="203"/>
      <c r="C69" s="202"/>
      <c r="D69" s="202"/>
      <c r="E69" s="84"/>
    </row>
    <row r="70" spans="1:5" s="62" customFormat="1" ht="15" customHeight="1">
      <c r="A70" s="201"/>
      <c r="B70" s="203"/>
      <c r="C70" s="202"/>
      <c r="D70" s="202"/>
      <c r="E70" s="84"/>
    </row>
    <row r="71" spans="1:5" s="62" customFormat="1" ht="15" customHeight="1">
      <c r="A71" s="201"/>
      <c r="B71" s="203"/>
      <c r="C71" s="202"/>
      <c r="D71" s="202"/>
      <c r="E71" s="84"/>
    </row>
    <row r="72" spans="1:5" s="62" customFormat="1" ht="15" customHeight="1">
      <c r="A72" s="201"/>
      <c r="B72" s="205"/>
      <c r="C72" s="202"/>
      <c r="D72" s="202"/>
      <c r="E72" s="84"/>
    </row>
    <row r="73" spans="1:5" s="62" customFormat="1" ht="15" customHeight="1">
      <c r="A73" s="201"/>
      <c r="B73" s="202"/>
      <c r="C73" s="204"/>
      <c r="D73" s="202"/>
      <c r="E73" s="84"/>
    </row>
    <row r="74" spans="1:5" s="62" customFormat="1" ht="15" customHeight="1">
      <c r="A74" s="201"/>
      <c r="B74" s="202"/>
      <c r="C74" s="202"/>
      <c r="D74" s="202"/>
      <c r="E74" s="84"/>
    </row>
    <row r="75" spans="1:5" s="62" customFormat="1" ht="15" customHeight="1">
      <c r="A75" s="201"/>
      <c r="B75" s="202"/>
      <c r="C75" s="202"/>
      <c r="D75" s="202"/>
      <c r="E75" s="84"/>
    </row>
    <row r="76" spans="1:5" s="62" customFormat="1" ht="15" customHeight="1">
      <c r="A76" s="201"/>
      <c r="B76" s="202"/>
      <c r="C76" s="202"/>
      <c r="D76" s="202"/>
      <c r="E76" s="84"/>
    </row>
    <row r="77" spans="1:5" s="62" customFormat="1" ht="15" customHeight="1">
      <c r="A77" s="201"/>
      <c r="B77" s="202"/>
      <c r="C77" s="202"/>
      <c r="D77" s="202"/>
      <c r="E77" s="84"/>
    </row>
    <row r="78" spans="1:5" s="62" customFormat="1" ht="15" customHeight="1">
      <c r="A78" s="201"/>
      <c r="B78" s="202"/>
      <c r="C78" s="202"/>
      <c r="D78" s="202"/>
      <c r="E78" s="84"/>
    </row>
    <row r="79" spans="1:5" s="62" customFormat="1" ht="15" customHeight="1">
      <c r="A79" s="201"/>
      <c r="B79" s="202"/>
      <c r="C79" s="202"/>
      <c r="D79" s="202"/>
      <c r="E79" s="84"/>
    </row>
    <row r="80" spans="1:5" s="62" customFormat="1" ht="15" customHeight="1">
      <c r="A80" s="201"/>
      <c r="B80" s="202"/>
      <c r="C80" s="202"/>
      <c r="D80" s="202"/>
      <c r="E80" s="84"/>
    </row>
    <row r="81" spans="1:5" s="62" customFormat="1" ht="15" customHeight="1">
      <c r="A81" s="201"/>
      <c r="B81" s="202"/>
      <c r="C81" s="202"/>
      <c r="D81" s="202"/>
      <c r="E81" s="84"/>
    </row>
    <row r="82" spans="1:5" s="62" customFormat="1" ht="15" customHeight="1">
      <c r="A82" s="201"/>
      <c r="B82" s="202"/>
      <c r="C82" s="202"/>
      <c r="D82" s="202"/>
      <c r="E82" s="84"/>
    </row>
    <row r="83" spans="1:5" s="62" customFormat="1" ht="15" customHeight="1">
      <c r="A83" s="201"/>
      <c r="B83" s="202"/>
      <c r="C83" s="202"/>
      <c r="D83" s="202"/>
      <c r="E83" s="84"/>
    </row>
    <row r="84" spans="1:5" s="62" customFormat="1" ht="15" customHeight="1">
      <c r="A84" s="201"/>
      <c r="B84" s="202"/>
      <c r="C84" s="202"/>
      <c r="D84" s="202"/>
      <c r="E84" s="84"/>
    </row>
    <row r="85" spans="1:5" s="62" customFormat="1" ht="15" customHeight="1">
      <c r="A85" s="201"/>
      <c r="B85" s="202"/>
      <c r="C85" s="202"/>
      <c r="D85" s="202"/>
      <c r="E85" s="84"/>
    </row>
    <row r="86" spans="1:5" s="62" customFormat="1" ht="15" customHeight="1">
      <c r="A86" s="201"/>
      <c r="B86" s="202"/>
      <c r="C86" s="202"/>
      <c r="D86" s="202"/>
      <c r="E86" s="84"/>
    </row>
    <row r="87" spans="1:5" s="62" customFormat="1" ht="15" customHeight="1">
      <c r="A87" s="201"/>
      <c r="B87" s="202"/>
      <c r="C87" s="202"/>
      <c r="D87" s="202"/>
      <c r="E87" s="84"/>
    </row>
    <row r="88" spans="1:5" s="62" customFormat="1" ht="15" customHeight="1">
      <c r="A88" s="201"/>
      <c r="B88" s="202"/>
      <c r="C88" s="202"/>
      <c r="D88" s="202"/>
      <c r="E88" s="84"/>
    </row>
    <row r="89" spans="1:5" s="62" customFormat="1" ht="15" customHeight="1">
      <c r="A89" s="201"/>
      <c r="B89" s="202"/>
      <c r="C89" s="205"/>
      <c r="D89" s="205"/>
      <c r="E89" s="84"/>
    </row>
    <row r="90" spans="1:5" s="62" customFormat="1" ht="15" customHeight="1">
      <c r="A90" s="201"/>
      <c r="B90" s="202"/>
      <c r="C90" s="205"/>
      <c r="D90" s="205"/>
      <c r="E90" s="84"/>
    </row>
    <row r="91" spans="1:5" s="62" customFormat="1" ht="15" customHeight="1">
      <c r="A91" s="201"/>
      <c r="B91" s="202"/>
      <c r="C91" s="205"/>
      <c r="D91" s="205"/>
      <c r="E91" s="84"/>
    </row>
    <row r="92" spans="1:5" s="62" customFormat="1" ht="15" customHeight="1">
      <c r="A92" s="201"/>
      <c r="B92" s="205"/>
      <c r="C92" s="205"/>
      <c r="D92" s="205"/>
      <c r="E92" s="84"/>
    </row>
    <row r="93" spans="1:5" s="62" customFormat="1" ht="15" customHeight="1">
      <c r="A93" s="201"/>
      <c r="B93" s="205"/>
      <c r="C93" s="205"/>
      <c r="D93" s="205"/>
      <c r="E93" s="84"/>
    </row>
    <row r="94" spans="1:5" s="62" customFormat="1" ht="15" customHeight="1">
      <c r="A94" s="201"/>
      <c r="B94" s="205"/>
      <c r="C94" s="205"/>
      <c r="D94" s="205"/>
      <c r="E94" s="84"/>
    </row>
    <row r="95" spans="1:5" s="62" customFormat="1" ht="15" customHeight="1">
      <c r="A95" s="201"/>
      <c r="B95" s="205"/>
      <c r="C95" s="205"/>
      <c r="D95" s="205"/>
      <c r="E95" s="84"/>
    </row>
    <row r="96" spans="1:5" s="62" customFormat="1" ht="15" customHeight="1">
      <c r="A96" s="201"/>
      <c r="B96" s="205"/>
      <c r="C96" s="205"/>
      <c r="D96" s="205"/>
      <c r="E96" s="84"/>
    </row>
    <row r="97" spans="1:5" s="62" customFormat="1" ht="15" customHeight="1">
      <c r="A97" s="201"/>
      <c r="B97" s="205"/>
      <c r="C97" s="205"/>
      <c r="D97" s="205"/>
      <c r="E97" s="84"/>
    </row>
    <row r="98" spans="1:5" s="62" customFormat="1" ht="15" customHeight="1">
      <c r="A98" s="201"/>
      <c r="B98" s="205"/>
      <c r="C98" s="205"/>
      <c r="D98" s="205"/>
      <c r="E98" s="84"/>
    </row>
    <row r="99" spans="1:5" s="62" customFormat="1" ht="15" customHeight="1">
      <c r="A99" s="201"/>
      <c r="B99" s="205"/>
      <c r="C99" s="205"/>
      <c r="D99" s="205"/>
      <c r="E99" s="84"/>
    </row>
    <row r="100" spans="1:5" s="62" customFormat="1" ht="15" customHeight="1">
      <c r="A100" s="201"/>
      <c r="B100" s="205"/>
      <c r="C100" s="205"/>
      <c r="D100" s="205"/>
      <c r="E100" s="84"/>
    </row>
    <row r="101" spans="1:5" s="62" customFormat="1" ht="15" customHeight="1">
      <c r="A101" s="201"/>
      <c r="B101" s="205"/>
      <c r="C101" s="205"/>
      <c r="D101" s="205"/>
      <c r="E101" s="84"/>
    </row>
    <row r="102" spans="1:5" s="62" customFormat="1" ht="15" customHeight="1">
      <c r="A102" s="201"/>
      <c r="B102" s="205"/>
      <c r="C102" s="205"/>
      <c r="D102" s="205"/>
      <c r="E102" s="84"/>
    </row>
    <row r="103" spans="1:5" s="62" customFormat="1" ht="15" customHeight="1">
      <c r="A103" s="201"/>
      <c r="B103" s="205"/>
      <c r="C103" s="205"/>
      <c r="D103" s="205"/>
      <c r="E103" s="84"/>
    </row>
    <row r="104" spans="1:5" s="62" customFormat="1" ht="15" customHeight="1">
      <c r="A104" s="201"/>
      <c r="B104" s="205"/>
      <c r="C104" s="205"/>
      <c r="D104" s="205"/>
      <c r="E104" s="84"/>
    </row>
    <row r="105" spans="1:5" s="62" customFormat="1" ht="15" customHeight="1">
      <c r="A105" s="201"/>
      <c r="B105" s="205"/>
      <c r="C105" s="205"/>
      <c r="D105" s="205"/>
      <c r="E105" s="84"/>
    </row>
    <row r="106" spans="1:5" s="62" customFormat="1" ht="15" customHeight="1">
      <c r="A106" s="201"/>
      <c r="B106" s="205"/>
      <c r="C106" s="205"/>
      <c r="D106" s="205"/>
      <c r="E106" s="84"/>
    </row>
    <row r="107" spans="1:5" s="62" customFormat="1" ht="15" customHeight="1">
      <c r="A107" s="201"/>
      <c r="B107" s="205"/>
      <c r="C107" s="205"/>
      <c r="D107" s="205"/>
      <c r="E107" s="84"/>
    </row>
    <row r="108" spans="1:5" s="62" customFormat="1" ht="15" customHeight="1">
      <c r="A108" s="201"/>
      <c r="B108" s="205"/>
      <c r="C108" s="205"/>
      <c r="D108" s="205"/>
      <c r="E108" s="84"/>
    </row>
    <row r="109" spans="1:5" s="62" customFormat="1" ht="15" customHeight="1">
      <c r="A109" s="201"/>
      <c r="B109" s="205"/>
      <c r="C109" s="205"/>
      <c r="D109" s="205"/>
      <c r="E109" s="84"/>
    </row>
    <row r="110" spans="1:5" s="62" customFormat="1" ht="15" customHeight="1">
      <c r="A110" s="201"/>
      <c r="B110" s="205"/>
      <c r="C110" s="205"/>
      <c r="D110" s="205"/>
      <c r="E110" s="84"/>
    </row>
    <row r="111" spans="1:5" s="62" customFormat="1" ht="15" customHeight="1">
      <c r="A111" s="201"/>
      <c r="B111" s="205"/>
      <c r="C111" s="205"/>
      <c r="D111" s="205"/>
      <c r="E111" s="84"/>
    </row>
    <row r="112" spans="1:5" s="62" customFormat="1" ht="15" customHeight="1">
      <c r="A112" s="201"/>
      <c r="B112" s="205"/>
      <c r="C112" s="205"/>
      <c r="D112" s="205"/>
      <c r="E112" s="84"/>
    </row>
    <row r="113" spans="1:5" s="62" customFormat="1" ht="15" customHeight="1">
      <c r="A113" s="201"/>
      <c r="B113" s="205"/>
      <c r="C113" s="205"/>
      <c r="D113" s="205"/>
      <c r="E113" s="84"/>
    </row>
    <row r="114" spans="1:5" s="62" customFormat="1" ht="15" customHeight="1">
      <c r="A114" s="201"/>
      <c r="B114" s="205"/>
      <c r="C114" s="205"/>
      <c r="D114" s="205"/>
      <c r="E114" s="84"/>
    </row>
    <row r="115" spans="1:5" s="62" customFormat="1" ht="15" customHeight="1">
      <c r="A115" s="201"/>
      <c r="B115" s="205"/>
      <c r="C115" s="205"/>
      <c r="D115" s="205"/>
      <c r="E115" s="84"/>
    </row>
    <row r="116" spans="1:5" s="62" customFormat="1" ht="15" customHeight="1">
      <c r="A116" s="201"/>
      <c r="B116" s="205"/>
      <c r="C116" s="205"/>
      <c r="D116" s="205"/>
      <c r="E116" s="84"/>
    </row>
    <row r="117" spans="1:5" s="62" customFormat="1" ht="15" customHeight="1">
      <c r="A117" s="201"/>
      <c r="B117" s="205"/>
      <c r="C117" s="205"/>
      <c r="D117" s="205"/>
      <c r="E117" s="84"/>
    </row>
    <row r="118" spans="1:5" s="62" customFormat="1" ht="15" customHeight="1">
      <c r="A118" s="201"/>
      <c r="B118" s="205"/>
      <c r="C118" s="205"/>
      <c r="D118" s="205"/>
      <c r="E118" s="84"/>
    </row>
    <row r="119" spans="1:5" s="62" customFormat="1" ht="15" customHeight="1">
      <c r="A119" s="201"/>
      <c r="B119" s="205"/>
      <c r="C119" s="205"/>
      <c r="D119" s="205"/>
      <c r="E119" s="84"/>
    </row>
    <row r="120" spans="1:5" s="62" customFormat="1" ht="15" customHeight="1">
      <c r="A120" s="201"/>
      <c r="B120" s="205"/>
      <c r="C120" s="205"/>
      <c r="D120" s="205"/>
      <c r="E120" s="84"/>
    </row>
    <row r="121" spans="1:5" s="62" customFormat="1" ht="15" customHeight="1">
      <c r="A121" s="206"/>
      <c r="B121" s="205"/>
      <c r="C121" s="205"/>
      <c r="D121" s="205"/>
      <c r="E121" s="84"/>
    </row>
    <row r="122" spans="1:5" s="62" customFormat="1" ht="15" customHeight="1">
      <c r="A122" s="206"/>
      <c r="B122" s="205"/>
      <c r="C122" s="205"/>
      <c r="D122" s="205"/>
      <c r="E122" s="84"/>
    </row>
    <row r="123" spans="1:5" s="62" customFormat="1" ht="15" customHeight="1">
      <c r="A123" s="206"/>
      <c r="B123" s="205"/>
      <c r="C123" s="205"/>
      <c r="D123" s="205"/>
      <c r="E123" s="84"/>
    </row>
    <row r="124" spans="1:5" s="62" customFormat="1" ht="15" customHeight="1">
      <c r="A124" s="206"/>
      <c r="B124" s="205"/>
      <c r="C124" s="205"/>
      <c r="D124" s="205"/>
      <c r="E124" s="84"/>
    </row>
    <row r="125" spans="1:5" s="62" customFormat="1" ht="15" customHeight="1">
      <c r="A125" s="206"/>
      <c r="B125" s="205"/>
      <c r="C125" s="205"/>
      <c r="D125" s="205"/>
      <c r="E125" s="84"/>
    </row>
    <row r="126" spans="1:5" s="62" customFormat="1" ht="15" customHeight="1">
      <c r="A126" s="206"/>
      <c r="B126" s="205"/>
      <c r="C126" s="205"/>
      <c r="D126" s="205"/>
      <c r="E126" s="84"/>
    </row>
    <row r="127" spans="1:5" s="62" customFormat="1" ht="15" customHeight="1">
      <c r="A127" s="206"/>
      <c r="B127" s="205"/>
      <c r="C127" s="205"/>
      <c r="D127" s="205"/>
      <c r="E127" s="84"/>
    </row>
    <row r="128" ht="15" customHeight="1">
      <c r="A128" s="207"/>
    </row>
    <row r="129" s="55" customFormat="1" ht="15" customHeight="1">
      <c r="A129" s="207"/>
    </row>
    <row r="130" s="55" customFormat="1" ht="15" customHeight="1">
      <c r="A130" s="207"/>
    </row>
    <row r="131" s="55" customFormat="1" ht="15" customHeight="1">
      <c r="A131" s="207"/>
    </row>
    <row r="132" s="55" customFormat="1" ht="15" customHeight="1">
      <c r="A132" s="207"/>
    </row>
    <row r="133" s="55" customFormat="1" ht="15" customHeight="1">
      <c r="A133" s="207"/>
    </row>
    <row r="134" s="55" customFormat="1" ht="15" customHeight="1">
      <c r="A134" s="207"/>
    </row>
    <row r="135" s="55" customFormat="1" ht="15" customHeight="1">
      <c r="A135" s="207"/>
    </row>
    <row r="136" s="55" customFormat="1" ht="15" customHeight="1">
      <c r="A136" s="207"/>
    </row>
    <row r="137" s="55" customFormat="1" ht="15" customHeight="1">
      <c r="A137" s="207"/>
    </row>
    <row r="138" s="55" customFormat="1" ht="15" customHeight="1">
      <c r="A138" s="207"/>
    </row>
    <row r="139" s="55" customFormat="1" ht="15" customHeight="1">
      <c r="A139" s="207"/>
    </row>
    <row r="140" s="55" customFormat="1" ht="15" customHeight="1">
      <c r="A140" s="207"/>
    </row>
    <row r="141" s="55" customFormat="1" ht="15" customHeight="1">
      <c r="A141" s="207"/>
    </row>
    <row r="142" s="55" customFormat="1" ht="15" customHeight="1">
      <c r="A142" s="207"/>
    </row>
    <row r="143" s="55" customFormat="1" ht="15" customHeight="1">
      <c r="A143" s="207"/>
    </row>
    <row r="144" s="55" customFormat="1" ht="15" customHeight="1">
      <c r="A144" s="207"/>
    </row>
    <row r="145" s="55" customFormat="1" ht="15" customHeight="1">
      <c r="A145" s="207"/>
    </row>
    <row r="146" s="55" customFormat="1" ht="15" customHeight="1">
      <c r="A146" s="207"/>
    </row>
    <row r="147" s="55" customFormat="1" ht="15" customHeight="1">
      <c r="A147" s="207"/>
    </row>
    <row r="148" s="55" customFormat="1" ht="15" customHeight="1">
      <c r="A148" s="207"/>
    </row>
    <row r="149" s="55" customFormat="1" ht="15" customHeight="1">
      <c r="A149" s="207"/>
    </row>
    <row r="150" s="55" customFormat="1" ht="15" customHeight="1">
      <c r="A150" s="207"/>
    </row>
    <row r="151" s="55" customFormat="1" ht="15" customHeight="1">
      <c r="A151" s="207"/>
    </row>
    <row r="152" s="55" customFormat="1" ht="15" customHeight="1">
      <c r="A152" s="207"/>
    </row>
    <row r="153" s="55" customFormat="1" ht="15" customHeight="1">
      <c r="A153" s="207"/>
    </row>
    <row r="154" s="55" customFormat="1" ht="15" customHeight="1">
      <c r="A154" s="207"/>
    </row>
    <row r="155" s="55" customFormat="1" ht="15" customHeight="1">
      <c r="A155" s="207"/>
    </row>
    <row r="156" s="55" customFormat="1" ht="15" customHeight="1">
      <c r="A156" s="207"/>
    </row>
    <row r="157" s="55" customFormat="1" ht="15" customHeight="1">
      <c r="A157" s="207"/>
    </row>
    <row r="158" s="55" customFormat="1" ht="15" customHeight="1">
      <c r="A158" s="207"/>
    </row>
    <row r="159" s="55" customFormat="1" ht="15" customHeight="1">
      <c r="A159" s="207"/>
    </row>
    <row r="160" s="55" customFormat="1" ht="15" customHeight="1">
      <c r="A160" s="207"/>
    </row>
    <row r="161" s="55" customFormat="1" ht="15" customHeight="1">
      <c r="A161" s="207"/>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55" customWidth="1"/>
    <col min="2" max="4" width="18.7109375" style="208" customWidth="1"/>
    <col min="5" max="5" width="15.7109375" style="209" customWidth="1"/>
    <col min="6" max="16384" width="15.7109375" style="55" customWidth="1"/>
  </cols>
  <sheetData>
    <row r="1" spans="1:5" s="152" customFormat="1" ht="30" customHeight="1">
      <c r="A1" s="148" t="s">
        <v>0</v>
      </c>
      <c r="B1" s="149"/>
      <c r="C1" s="149"/>
      <c r="D1" s="150"/>
      <c r="E1" s="151"/>
    </row>
    <row r="2" spans="1:5" s="157" customFormat="1" ht="15" customHeight="1">
      <c r="A2" s="153"/>
      <c r="B2" s="154"/>
      <c r="C2" s="154"/>
      <c r="D2" s="155"/>
      <c r="E2" s="156"/>
    </row>
    <row r="3" spans="1:5" s="157" customFormat="1" ht="15" customHeight="1">
      <c r="A3" s="158" t="s">
        <v>107</v>
      </c>
      <c r="B3" s="159"/>
      <c r="C3" s="159"/>
      <c r="D3" s="160"/>
      <c r="E3" s="156"/>
    </row>
    <row r="4" spans="1:5" s="157" customFormat="1" ht="15" customHeight="1">
      <c r="A4" s="158" t="s">
        <v>108</v>
      </c>
      <c r="B4" s="159"/>
      <c r="C4" s="159"/>
      <c r="D4" s="160"/>
      <c r="E4" s="156"/>
    </row>
    <row r="5" spans="1:5" s="157" customFormat="1" ht="15" customHeight="1">
      <c r="A5" s="158" t="s">
        <v>155</v>
      </c>
      <c r="B5" s="159"/>
      <c r="C5" s="159"/>
      <c r="D5" s="160"/>
      <c r="E5" s="156"/>
    </row>
    <row r="6" spans="1:5" s="157" customFormat="1" ht="15" customHeight="1">
      <c r="A6" s="161"/>
      <c r="B6" s="162"/>
      <c r="C6" s="162"/>
      <c r="D6" s="163"/>
      <c r="E6" s="156"/>
    </row>
    <row r="7" spans="1:5" s="62" customFormat="1" ht="15" customHeight="1">
      <c r="A7" s="164"/>
      <c r="B7" s="162"/>
      <c r="C7" s="162"/>
      <c r="D7" s="163"/>
      <c r="E7" s="84"/>
    </row>
    <row r="8" spans="1:5" s="62" customFormat="1" ht="15" customHeight="1">
      <c r="A8" s="165" t="s">
        <v>110</v>
      </c>
      <c r="B8" s="166" t="s">
        <v>111</v>
      </c>
      <c r="C8" s="167"/>
      <c r="D8" s="168"/>
      <c r="E8" s="84"/>
    </row>
    <row r="9" spans="1:5" s="62" customFormat="1" ht="15" customHeight="1">
      <c r="A9" s="165"/>
      <c r="B9" s="169" t="s">
        <v>43</v>
      </c>
      <c r="C9" s="170"/>
      <c r="D9" s="171"/>
      <c r="E9" s="84"/>
    </row>
    <row r="10" spans="1:5" s="62" customFormat="1" ht="15" customHeight="1">
      <c r="A10" s="172"/>
      <c r="B10" s="173" t="s">
        <v>24</v>
      </c>
      <c r="C10" s="174"/>
      <c r="D10" s="175"/>
      <c r="E10" s="84"/>
    </row>
    <row r="11" spans="1:5" s="62" customFormat="1" ht="15" customHeight="1">
      <c r="A11" s="176" t="s">
        <v>112</v>
      </c>
      <c r="B11" s="177"/>
      <c r="C11" s="25">
        <f>'Premiums YTD-8'!F12</f>
        <v>5935939</v>
      </c>
      <c r="D11" s="175"/>
      <c r="E11" s="84"/>
    </row>
    <row r="12" spans="1:5" s="62" customFormat="1" ht="15" customHeight="1">
      <c r="A12" s="176"/>
      <c r="B12" s="177"/>
      <c r="C12" s="29"/>
      <c r="D12" s="175"/>
      <c r="E12" s="84"/>
    </row>
    <row r="13" spans="1:5" s="62" customFormat="1" ht="15" customHeight="1">
      <c r="A13" s="178" t="s">
        <v>113</v>
      </c>
      <c r="B13" s="179">
        <f>'Premiums YTD-8'!F18</f>
        <v>4037768</v>
      </c>
      <c r="C13" s="180"/>
      <c r="D13" s="175"/>
      <c r="E13" s="84"/>
    </row>
    <row r="14" spans="1:5" s="62" customFormat="1" ht="15" customHeight="1">
      <c r="A14" s="178" t="s">
        <v>114</v>
      </c>
      <c r="B14" s="181">
        <f>'Premiums YTD-8'!F24</f>
        <v>4327700</v>
      </c>
      <c r="C14" s="180"/>
      <c r="D14" s="175"/>
      <c r="E14" s="84"/>
    </row>
    <row r="15" spans="1:5" s="62" customFormat="1" ht="15" customHeight="1">
      <c r="A15" s="178" t="s">
        <v>115</v>
      </c>
      <c r="B15" s="177"/>
      <c r="C15" s="182">
        <f>B14-B13</f>
        <v>289932</v>
      </c>
      <c r="D15" s="175"/>
      <c r="E15" s="84"/>
    </row>
    <row r="16" spans="1:5" s="62" customFormat="1" ht="15" customHeight="1">
      <c r="A16" s="176" t="s">
        <v>116</v>
      </c>
      <c r="B16" s="177"/>
      <c r="C16" s="180"/>
      <c r="D16" s="183">
        <f>C11+C15</f>
        <v>6225871</v>
      </c>
      <c r="E16" s="84"/>
    </row>
    <row r="17" spans="1:4" s="62" customFormat="1" ht="15" customHeight="1">
      <c r="A17" s="178" t="s">
        <v>117</v>
      </c>
      <c r="B17" s="177"/>
      <c r="C17" s="184">
        <f>'[1]Loss Expenses Paid YTD-16'!E30</f>
        <v>3417864</v>
      </c>
      <c r="D17" s="175"/>
    </row>
    <row r="18" spans="1:4" s="62" customFormat="1" ht="15" customHeight="1">
      <c r="A18" s="178" t="s">
        <v>118</v>
      </c>
      <c r="B18" s="177"/>
      <c r="C18" s="182">
        <f>-'[1]TB - Rounded'!J274</f>
        <v>3046</v>
      </c>
      <c r="D18" s="175"/>
    </row>
    <row r="19" spans="1:5" s="62" customFormat="1" ht="15" customHeight="1">
      <c r="A19" s="176" t="s">
        <v>119</v>
      </c>
      <c r="B19" s="177"/>
      <c r="C19" s="184">
        <f>C17-C18</f>
        <v>3414818</v>
      </c>
      <c r="D19" s="175"/>
      <c r="E19" s="84"/>
    </row>
    <row r="20" spans="1:5" s="62" customFormat="1" ht="15" customHeight="1">
      <c r="A20" s="178" t="s">
        <v>120</v>
      </c>
      <c r="B20" s="179">
        <f>'Losses Incurred YTD-10'!F18+'Losses Incurred YTD-10'!F24</f>
        <v>1207830</v>
      </c>
      <c r="C20" s="180" t="s">
        <v>24</v>
      </c>
      <c r="D20" s="175"/>
      <c r="E20" s="84"/>
    </row>
    <row r="21" spans="1:5" s="62" customFormat="1" ht="15" customHeight="1">
      <c r="A21" s="178" t="s">
        <v>121</v>
      </c>
      <c r="B21" s="181">
        <f>'Losses Incurred YTD-10'!F31</f>
        <v>1496317</v>
      </c>
      <c r="C21" s="180"/>
      <c r="D21" s="175"/>
      <c r="E21" s="84"/>
    </row>
    <row r="22" spans="1:5" s="62" customFormat="1" ht="15" customHeight="1">
      <c r="A22" s="178" t="s">
        <v>122</v>
      </c>
      <c r="B22" s="185"/>
      <c r="C22" s="186">
        <f>B20-B21</f>
        <v>-288487</v>
      </c>
      <c r="D22" s="175"/>
      <c r="E22" s="84"/>
    </row>
    <row r="23" spans="1:5" s="62" customFormat="1" ht="15" customHeight="1">
      <c r="A23" s="176" t="s">
        <v>123</v>
      </c>
      <c r="B23" s="177"/>
      <c r="C23" s="180"/>
      <c r="D23" s="187">
        <f>C19+C22</f>
        <v>3126331</v>
      </c>
      <c r="E23" s="180"/>
    </row>
    <row r="24" spans="1:5" s="62" customFormat="1" ht="15" customHeight="1">
      <c r="A24" s="178" t="s">
        <v>124</v>
      </c>
      <c r="B24" s="177"/>
      <c r="C24" s="184">
        <f>'[1]Loss Expenses Paid YTD-16'!C30</f>
        <v>228164</v>
      </c>
      <c r="D24" s="175"/>
      <c r="E24" s="188"/>
    </row>
    <row r="25" spans="1:5" s="62" customFormat="1" ht="15" customHeight="1">
      <c r="A25" s="178" t="s">
        <v>125</v>
      </c>
      <c r="B25" s="177"/>
      <c r="C25" s="182">
        <f>'[1]Loss Expenses Paid YTD-16'!I30</f>
        <v>166198</v>
      </c>
      <c r="D25" s="175"/>
      <c r="E25" s="188"/>
    </row>
    <row r="26" spans="1:5" s="62" customFormat="1" ht="15" customHeight="1">
      <c r="A26" s="176" t="s">
        <v>126</v>
      </c>
      <c r="B26" s="177"/>
      <c r="C26" s="184">
        <f>C24+C25</f>
        <v>394362</v>
      </c>
      <c r="D26" s="175"/>
      <c r="E26" s="180"/>
    </row>
    <row r="27" spans="1:5" s="62" customFormat="1" ht="15" customHeight="1">
      <c r="A27" s="178" t="s">
        <v>127</v>
      </c>
      <c r="B27" s="179">
        <f>'Loss Expenses YTD-12'!F18</f>
        <v>290578</v>
      </c>
      <c r="C27" s="180"/>
      <c r="D27" s="175"/>
      <c r="E27" s="188"/>
    </row>
    <row r="28" spans="1:5" s="62" customFormat="1" ht="15" customHeight="1">
      <c r="A28" s="178" t="s">
        <v>128</v>
      </c>
      <c r="B28" s="181">
        <f>'Loss Expenses YTD-12'!F24</f>
        <v>310654</v>
      </c>
      <c r="C28" s="180"/>
      <c r="D28" s="175"/>
      <c r="E28" s="180"/>
    </row>
    <row r="29" spans="1:5" s="62" customFormat="1" ht="15" customHeight="1">
      <c r="A29" s="178" t="s">
        <v>129</v>
      </c>
      <c r="B29" s="177"/>
      <c r="C29" s="186">
        <f>B27-B28</f>
        <v>-20076</v>
      </c>
      <c r="D29" s="175"/>
      <c r="E29" s="188"/>
    </row>
    <row r="30" spans="1:5" s="62" customFormat="1" ht="15" customHeight="1">
      <c r="A30" s="176" t="s">
        <v>130</v>
      </c>
      <c r="B30" s="177"/>
      <c r="C30" s="180"/>
      <c r="D30" s="189">
        <f>C26+C29</f>
        <v>374286</v>
      </c>
      <c r="E30" s="180"/>
    </row>
    <row r="31" spans="1:5" s="62" customFormat="1" ht="15" customHeight="1">
      <c r="A31" s="176" t="s">
        <v>131</v>
      </c>
      <c r="B31" s="177"/>
      <c r="C31" s="180"/>
      <c r="D31" s="190">
        <f>D23+D30</f>
        <v>3500617</v>
      </c>
      <c r="E31" s="180"/>
    </row>
    <row r="32" spans="1:5" s="62" customFormat="1" ht="15" customHeight="1">
      <c r="A32" s="178" t="s">
        <v>132</v>
      </c>
      <c r="B32" s="177"/>
      <c r="C32" s="184">
        <f>10500+10500+11370-2556+11370</f>
        <v>41184</v>
      </c>
      <c r="D32" s="175"/>
      <c r="E32" s="188"/>
    </row>
    <row r="33" spans="1:5" s="62" customFormat="1" ht="15" customHeight="1">
      <c r="A33" s="178" t="s">
        <v>133</v>
      </c>
      <c r="B33" s="179">
        <f>-'[1]TB - Rounded'!J120</f>
        <v>114144</v>
      </c>
      <c r="C33" s="180"/>
      <c r="D33" s="175"/>
      <c r="E33" s="84"/>
    </row>
    <row r="34" spans="1:5" s="62" customFormat="1" ht="15" customHeight="1">
      <c r="A34" s="178" t="s">
        <v>134</v>
      </c>
      <c r="B34" s="181">
        <v>126554</v>
      </c>
      <c r="C34" s="180"/>
      <c r="D34" s="175"/>
      <c r="E34" s="84"/>
    </row>
    <row r="35" spans="1:5" s="62" customFormat="1" ht="15" customHeight="1">
      <c r="A35" s="178" t="s">
        <v>135</v>
      </c>
      <c r="B35" s="177"/>
      <c r="C35" s="186">
        <f>B33-B34</f>
        <v>-12410</v>
      </c>
      <c r="D35" s="175"/>
      <c r="E35" s="84"/>
    </row>
    <row r="36" spans="1:5" s="62" customFormat="1" ht="15" customHeight="1">
      <c r="A36" s="176" t="s">
        <v>136</v>
      </c>
      <c r="B36" s="177"/>
      <c r="C36" s="180" t="s">
        <v>24</v>
      </c>
      <c r="D36" s="210">
        <f>C32+C35</f>
        <v>28774</v>
      </c>
      <c r="E36" s="84"/>
    </row>
    <row r="37" spans="1:5" s="62" customFormat="1" ht="15" customHeight="1">
      <c r="A37" s="178" t="s">
        <v>137</v>
      </c>
      <c r="B37" s="177"/>
      <c r="C37" s="184">
        <f>'[1]TB - Rounded'!J365</f>
        <v>486007</v>
      </c>
      <c r="D37" s="175"/>
      <c r="E37" s="84"/>
    </row>
    <row r="38" spans="1:5" s="62" customFormat="1" ht="15" customHeight="1">
      <c r="A38" s="178" t="s">
        <v>138</v>
      </c>
      <c r="B38" s="177"/>
      <c r="C38" s="184">
        <f>'[1]TB - Rounded'!J376</f>
        <v>71719</v>
      </c>
      <c r="D38" s="175"/>
      <c r="E38" s="191"/>
    </row>
    <row r="39" spans="1:6" s="62" customFormat="1" ht="15" customHeight="1">
      <c r="A39" s="178" t="s">
        <v>139</v>
      </c>
      <c r="B39" s="177"/>
      <c r="C39" s="182">
        <f>'[1]TB - Rounded'!J600-C43-4</f>
        <v>1306941</v>
      </c>
      <c r="D39" s="175"/>
      <c r="E39" s="191"/>
      <c r="F39" s="84"/>
    </row>
    <row r="40" spans="1:6" s="62" customFormat="1" ht="15" customHeight="1">
      <c r="A40" s="176" t="s">
        <v>140</v>
      </c>
      <c r="B40" s="177"/>
      <c r="C40" s="184">
        <f>SUM(C37:C39)</f>
        <v>1864667</v>
      </c>
      <c r="D40" s="175"/>
      <c r="E40" s="191"/>
      <c r="F40" s="84"/>
    </row>
    <row r="41" spans="1:5" s="62" customFormat="1" ht="15" customHeight="1">
      <c r="A41" s="178" t="s">
        <v>133</v>
      </c>
      <c r="B41" s="179">
        <f>-'[1]TB - Rounded'!J136</f>
        <v>150038</v>
      </c>
      <c r="C41" s="180"/>
      <c r="D41" s="175"/>
      <c r="E41" s="191"/>
    </row>
    <row r="42" spans="1:5" s="62" customFormat="1" ht="15" customHeight="1">
      <c r="A42" s="178" t="s">
        <v>134</v>
      </c>
      <c r="B42" s="181">
        <v>60810</v>
      </c>
      <c r="C42" s="180" t="s">
        <v>24</v>
      </c>
      <c r="D42" s="175"/>
      <c r="E42" s="84"/>
    </row>
    <row r="43" spans="1:5" s="62" customFormat="1" ht="15" customHeight="1">
      <c r="A43" s="178" t="s">
        <v>141</v>
      </c>
      <c r="B43" s="177"/>
      <c r="C43" s="186">
        <f>+B41-B42</f>
        <v>89228</v>
      </c>
      <c r="D43" s="175"/>
      <c r="E43" s="84"/>
    </row>
    <row r="44" spans="1:6" s="62" customFormat="1" ht="15" customHeight="1">
      <c r="A44" s="176" t="s">
        <v>142</v>
      </c>
      <c r="B44" s="177"/>
      <c r="C44" s="180"/>
      <c r="D44" s="189">
        <f>SUM(C40:C43)</f>
        <v>1953895</v>
      </c>
      <c r="E44" s="84"/>
      <c r="F44" s="84"/>
    </row>
    <row r="45" spans="1:6" s="62" customFormat="1" ht="15" customHeight="1">
      <c r="A45" s="176" t="s">
        <v>143</v>
      </c>
      <c r="B45" s="177"/>
      <c r="C45" s="180"/>
      <c r="D45" s="189">
        <f>SUM(D36:D44)</f>
        <v>1982669</v>
      </c>
      <c r="E45" s="84"/>
      <c r="F45" s="192"/>
    </row>
    <row r="46" spans="1:6" s="62" customFormat="1" ht="15" customHeight="1">
      <c r="A46" s="176" t="s">
        <v>144</v>
      </c>
      <c r="B46" s="177"/>
      <c r="C46" s="180"/>
      <c r="D46" s="193">
        <f>+D31+D45</f>
        <v>5483286</v>
      </c>
      <c r="E46" s="84"/>
      <c r="F46" s="192"/>
    </row>
    <row r="47" spans="1:6" s="62" customFormat="1" ht="15" customHeight="1">
      <c r="A47" s="176" t="s">
        <v>145</v>
      </c>
      <c r="B47" s="177"/>
      <c r="C47" s="180"/>
      <c r="D47" s="190">
        <f>D16-D31-D45</f>
        <v>742585</v>
      </c>
      <c r="E47" s="194"/>
      <c r="F47" s="84"/>
    </row>
    <row r="48" spans="1:4" s="62" customFormat="1" ht="15" customHeight="1">
      <c r="A48" s="178" t="s">
        <v>146</v>
      </c>
      <c r="B48" s="177"/>
      <c r="C48" s="184">
        <f>-'[1]TB - Rounded'!J246-C51</f>
        <v>132314</v>
      </c>
      <c r="D48" s="175"/>
    </row>
    <row r="49" spans="1:5" s="62" customFormat="1" ht="15" customHeight="1">
      <c r="A49" s="178" t="s">
        <v>147</v>
      </c>
      <c r="B49" s="179">
        <f>'[1]TB - Rounded'!J35</f>
        <v>59278</v>
      </c>
      <c r="C49" s="180"/>
      <c r="D49" s="175"/>
      <c r="E49" s="84"/>
    </row>
    <row r="50" spans="1:5" s="62" customFormat="1" ht="15" customHeight="1">
      <c r="A50" s="178" t="s">
        <v>148</v>
      </c>
      <c r="B50" s="181">
        <v>38132</v>
      </c>
      <c r="C50" s="180"/>
      <c r="D50" s="175"/>
      <c r="E50" s="84"/>
    </row>
    <row r="51" spans="1:5" s="62" customFormat="1" ht="15" customHeight="1">
      <c r="A51" s="178" t="s">
        <v>149</v>
      </c>
      <c r="B51" s="177"/>
      <c r="C51" s="186">
        <f>B49-B50</f>
        <v>21146</v>
      </c>
      <c r="D51" s="175"/>
      <c r="E51" s="84"/>
    </row>
    <row r="52" spans="1:5" s="62" customFormat="1" ht="15" customHeight="1">
      <c r="A52" s="176" t="s">
        <v>150</v>
      </c>
      <c r="B52" s="177"/>
      <c r="C52" s="180"/>
      <c r="D52" s="189">
        <f>C48+C51</f>
        <v>153460</v>
      </c>
      <c r="E52" s="84"/>
    </row>
    <row r="53" spans="1:5" s="62" customFormat="1" ht="15" customHeight="1">
      <c r="A53" s="178" t="s">
        <v>151</v>
      </c>
      <c r="B53" s="177"/>
      <c r="C53" s="180"/>
      <c r="D53" s="195">
        <f>-'[1]TB - Rounded'!J253</f>
        <v>-4998</v>
      </c>
      <c r="E53" s="84"/>
    </row>
    <row r="54" spans="1:5" s="62" customFormat="1" ht="15" customHeight="1">
      <c r="A54" s="176" t="s">
        <v>152</v>
      </c>
      <c r="B54" s="177"/>
      <c r="C54" s="180"/>
      <c r="D54" s="189">
        <f>SUM(D52:D53)</f>
        <v>148462</v>
      </c>
      <c r="E54" s="84"/>
    </row>
    <row r="55" spans="1:5" s="62" customFormat="1" ht="15" customHeight="1">
      <c r="A55" s="196" t="s">
        <v>153</v>
      </c>
      <c r="B55" s="177"/>
      <c r="C55" s="180"/>
      <c r="D55" s="189">
        <f>-'[1]TB - Rounded'!J256</f>
        <v>11089</v>
      </c>
      <c r="E55" s="84"/>
    </row>
    <row r="56" spans="1:6" s="62" customFormat="1" ht="15" customHeight="1">
      <c r="A56" s="197" t="s">
        <v>154</v>
      </c>
      <c r="B56" s="198"/>
      <c r="C56" s="199"/>
      <c r="D56" s="193">
        <f>D47+D54+D55</f>
        <v>902136</v>
      </c>
      <c r="E56" s="194"/>
      <c r="F56" s="200"/>
    </row>
    <row r="57" spans="1:5" s="62" customFormat="1" ht="15" customHeight="1">
      <c r="A57" s="201"/>
      <c r="B57" s="202"/>
      <c r="C57" s="202"/>
      <c r="D57" s="202"/>
      <c r="E57" s="84"/>
    </row>
    <row r="58" spans="1:5" s="62" customFormat="1" ht="15" customHeight="1">
      <c r="A58" s="147"/>
      <c r="B58" s="202"/>
      <c r="C58" s="202"/>
      <c r="D58" s="202"/>
      <c r="E58" s="84"/>
    </row>
    <row r="59" spans="1:5" s="62" customFormat="1" ht="15" customHeight="1">
      <c r="A59" s="201"/>
      <c r="B59" s="202"/>
      <c r="C59" s="202"/>
      <c r="D59" s="202"/>
      <c r="E59" s="84"/>
    </row>
    <row r="60" spans="1:5" s="62" customFormat="1" ht="15" customHeight="1">
      <c r="A60" s="201"/>
      <c r="B60" s="202"/>
      <c r="C60" s="202"/>
      <c r="D60" s="202"/>
      <c r="E60" s="84"/>
    </row>
    <row r="61" spans="1:5" s="62" customFormat="1" ht="15" customHeight="1">
      <c r="A61" s="201"/>
      <c r="B61" s="202"/>
      <c r="C61" s="202"/>
      <c r="D61" s="202"/>
      <c r="E61" s="84"/>
    </row>
    <row r="62" spans="1:5" s="62" customFormat="1" ht="15" customHeight="1">
      <c r="A62" s="201"/>
      <c r="B62" s="202"/>
      <c r="C62" s="202"/>
      <c r="D62" s="202"/>
      <c r="E62" s="84"/>
    </row>
    <row r="63" spans="1:5" s="62" customFormat="1" ht="15" customHeight="1">
      <c r="A63" s="201"/>
      <c r="B63" s="202"/>
      <c r="C63" s="202"/>
      <c r="D63" s="202"/>
      <c r="E63" s="84"/>
    </row>
    <row r="64" spans="1:5" s="62" customFormat="1" ht="15" customHeight="1">
      <c r="A64" s="201"/>
      <c r="B64" s="203"/>
      <c r="C64" s="202"/>
      <c r="D64" s="202"/>
      <c r="E64" s="84"/>
    </row>
    <row r="65" spans="1:5" s="62" customFormat="1" ht="15" customHeight="1">
      <c r="A65" s="201"/>
      <c r="B65" s="203"/>
      <c r="C65" s="202"/>
      <c r="D65" s="202"/>
      <c r="E65" s="84"/>
    </row>
    <row r="66" spans="1:5" s="62" customFormat="1" ht="15" customHeight="1">
      <c r="A66" s="201"/>
      <c r="B66" s="203"/>
      <c r="C66" s="202"/>
      <c r="D66" s="202"/>
      <c r="E66" s="84"/>
    </row>
    <row r="67" spans="1:5" s="62" customFormat="1" ht="15" customHeight="1">
      <c r="A67" s="201"/>
      <c r="B67" s="203"/>
      <c r="C67" s="204"/>
      <c r="D67" s="202"/>
      <c r="E67" s="84"/>
    </row>
    <row r="68" spans="1:5" s="62" customFormat="1" ht="15" customHeight="1">
      <c r="A68" s="201"/>
      <c r="B68" s="203"/>
      <c r="C68" s="202"/>
      <c r="D68" s="202"/>
      <c r="E68" s="84"/>
    </row>
    <row r="69" spans="2:5" s="62" customFormat="1" ht="15" customHeight="1">
      <c r="B69" s="203"/>
      <c r="C69" s="202"/>
      <c r="D69" s="202"/>
      <c r="E69" s="84"/>
    </row>
    <row r="70" spans="1:5" s="62" customFormat="1" ht="15" customHeight="1">
      <c r="A70" s="201"/>
      <c r="B70" s="203"/>
      <c r="C70" s="202"/>
      <c r="D70" s="202"/>
      <c r="E70" s="84"/>
    </row>
    <row r="71" spans="1:5" s="62" customFormat="1" ht="15" customHeight="1">
      <c r="A71" s="201"/>
      <c r="B71" s="203"/>
      <c r="C71" s="202"/>
      <c r="D71" s="202"/>
      <c r="E71" s="84"/>
    </row>
    <row r="72" spans="1:5" s="62" customFormat="1" ht="15" customHeight="1">
      <c r="A72" s="201"/>
      <c r="B72" s="205"/>
      <c r="C72" s="202"/>
      <c r="D72" s="202"/>
      <c r="E72" s="84"/>
    </row>
    <row r="73" spans="1:5" s="62" customFormat="1" ht="15" customHeight="1">
      <c r="A73" s="201"/>
      <c r="B73" s="202"/>
      <c r="C73" s="204"/>
      <c r="D73" s="202"/>
      <c r="E73" s="84"/>
    </row>
    <row r="74" spans="1:5" s="62" customFormat="1" ht="15" customHeight="1">
      <c r="A74" s="201"/>
      <c r="B74" s="202"/>
      <c r="C74" s="202"/>
      <c r="D74" s="202"/>
      <c r="E74" s="84"/>
    </row>
    <row r="75" spans="1:5" s="62" customFormat="1" ht="15" customHeight="1">
      <c r="A75" s="201"/>
      <c r="B75" s="202"/>
      <c r="C75" s="202"/>
      <c r="D75" s="202"/>
      <c r="E75" s="84"/>
    </row>
    <row r="76" spans="1:5" s="62" customFormat="1" ht="15" customHeight="1">
      <c r="A76" s="201"/>
      <c r="B76" s="202"/>
      <c r="C76" s="202"/>
      <c r="D76" s="202"/>
      <c r="E76" s="84"/>
    </row>
    <row r="77" spans="1:5" s="62" customFormat="1" ht="15" customHeight="1">
      <c r="A77" s="201"/>
      <c r="B77" s="202"/>
      <c r="C77" s="202"/>
      <c r="D77" s="202"/>
      <c r="E77" s="84"/>
    </row>
    <row r="78" spans="1:5" s="62" customFormat="1" ht="15" customHeight="1">
      <c r="A78" s="201"/>
      <c r="B78" s="202"/>
      <c r="C78" s="202"/>
      <c r="D78" s="202"/>
      <c r="E78" s="84"/>
    </row>
    <row r="79" spans="1:5" s="62" customFormat="1" ht="15" customHeight="1">
      <c r="A79" s="201"/>
      <c r="B79" s="202"/>
      <c r="C79" s="202"/>
      <c r="D79" s="202"/>
      <c r="E79" s="84"/>
    </row>
    <row r="80" spans="1:5" s="62" customFormat="1" ht="15" customHeight="1">
      <c r="A80" s="201"/>
      <c r="B80" s="202"/>
      <c r="C80" s="202"/>
      <c r="D80" s="202"/>
      <c r="E80" s="84"/>
    </row>
    <row r="81" spans="1:5" s="62" customFormat="1" ht="15" customHeight="1">
      <c r="A81" s="201"/>
      <c r="B81" s="202"/>
      <c r="C81" s="202"/>
      <c r="D81" s="202"/>
      <c r="E81" s="84"/>
    </row>
    <row r="82" spans="1:5" s="62" customFormat="1" ht="15" customHeight="1">
      <c r="A82" s="201"/>
      <c r="B82" s="202"/>
      <c r="C82" s="202"/>
      <c r="D82" s="202"/>
      <c r="E82" s="84"/>
    </row>
    <row r="83" spans="1:5" s="62" customFormat="1" ht="15" customHeight="1">
      <c r="A83" s="201"/>
      <c r="B83" s="202"/>
      <c r="C83" s="202"/>
      <c r="D83" s="202"/>
      <c r="E83" s="84"/>
    </row>
    <row r="84" spans="1:5" s="62" customFormat="1" ht="15" customHeight="1">
      <c r="A84" s="201"/>
      <c r="B84" s="202"/>
      <c r="C84" s="202"/>
      <c r="D84" s="202"/>
      <c r="E84" s="84"/>
    </row>
    <row r="85" spans="1:5" s="62" customFormat="1" ht="15" customHeight="1">
      <c r="A85" s="201"/>
      <c r="B85" s="202"/>
      <c r="C85" s="202"/>
      <c r="D85" s="202"/>
      <c r="E85" s="84"/>
    </row>
    <row r="86" spans="1:5" s="62" customFormat="1" ht="15" customHeight="1">
      <c r="A86" s="201"/>
      <c r="B86" s="202"/>
      <c r="C86" s="202"/>
      <c r="D86" s="202"/>
      <c r="E86" s="84"/>
    </row>
    <row r="87" spans="1:5" s="62" customFormat="1" ht="15" customHeight="1">
      <c r="A87" s="201"/>
      <c r="B87" s="202"/>
      <c r="C87" s="202"/>
      <c r="D87" s="202"/>
      <c r="E87" s="84"/>
    </row>
    <row r="88" spans="1:5" s="62" customFormat="1" ht="15" customHeight="1">
      <c r="A88" s="201"/>
      <c r="B88" s="202"/>
      <c r="C88" s="202"/>
      <c r="D88" s="202"/>
      <c r="E88" s="84"/>
    </row>
    <row r="89" spans="1:5" s="62" customFormat="1" ht="15" customHeight="1">
      <c r="A89" s="201"/>
      <c r="B89" s="202"/>
      <c r="C89" s="205"/>
      <c r="D89" s="205"/>
      <c r="E89" s="84"/>
    </row>
    <row r="90" spans="1:5" s="62" customFormat="1" ht="15" customHeight="1">
      <c r="A90" s="201"/>
      <c r="B90" s="202"/>
      <c r="C90" s="205"/>
      <c r="D90" s="205"/>
      <c r="E90" s="84"/>
    </row>
    <row r="91" spans="1:5" s="62" customFormat="1" ht="15" customHeight="1">
      <c r="A91" s="201"/>
      <c r="B91" s="202"/>
      <c r="C91" s="205"/>
      <c r="D91" s="205"/>
      <c r="E91" s="84"/>
    </row>
    <row r="92" spans="1:5" s="62" customFormat="1" ht="15" customHeight="1">
      <c r="A92" s="201"/>
      <c r="B92" s="205"/>
      <c r="C92" s="205"/>
      <c r="D92" s="205"/>
      <c r="E92" s="84"/>
    </row>
    <row r="93" spans="1:5" s="62" customFormat="1" ht="15" customHeight="1">
      <c r="A93" s="201"/>
      <c r="B93" s="205"/>
      <c r="C93" s="205"/>
      <c r="D93" s="205"/>
      <c r="E93" s="84"/>
    </row>
    <row r="94" spans="1:5" s="62" customFormat="1" ht="15" customHeight="1">
      <c r="A94" s="201"/>
      <c r="B94" s="205"/>
      <c r="C94" s="205"/>
      <c r="D94" s="205"/>
      <c r="E94" s="84"/>
    </row>
    <row r="95" spans="1:5" s="62" customFormat="1" ht="15" customHeight="1">
      <c r="A95" s="201"/>
      <c r="B95" s="205"/>
      <c r="C95" s="205"/>
      <c r="D95" s="205"/>
      <c r="E95" s="84"/>
    </row>
    <row r="96" spans="1:5" s="62" customFormat="1" ht="15" customHeight="1">
      <c r="A96" s="201"/>
      <c r="B96" s="205"/>
      <c r="C96" s="205"/>
      <c r="D96" s="205"/>
      <c r="E96" s="84"/>
    </row>
    <row r="97" spans="1:5" s="62" customFormat="1" ht="15" customHeight="1">
      <c r="A97" s="201"/>
      <c r="B97" s="205"/>
      <c r="C97" s="205"/>
      <c r="D97" s="205"/>
      <c r="E97" s="84"/>
    </row>
    <row r="98" spans="1:5" s="62" customFormat="1" ht="15" customHeight="1">
      <c r="A98" s="201"/>
      <c r="B98" s="205"/>
      <c r="C98" s="205"/>
      <c r="D98" s="205"/>
      <c r="E98" s="84"/>
    </row>
    <row r="99" spans="1:5" s="62" customFormat="1" ht="15" customHeight="1">
      <c r="A99" s="201"/>
      <c r="B99" s="205"/>
      <c r="C99" s="205"/>
      <c r="D99" s="205"/>
      <c r="E99" s="84"/>
    </row>
    <row r="100" spans="1:5" s="62" customFormat="1" ht="15" customHeight="1">
      <c r="A100" s="201"/>
      <c r="B100" s="205"/>
      <c r="C100" s="205"/>
      <c r="D100" s="205"/>
      <c r="E100" s="84"/>
    </row>
    <row r="101" spans="1:5" s="62" customFormat="1" ht="15" customHeight="1">
      <c r="A101" s="201"/>
      <c r="B101" s="205"/>
      <c r="C101" s="205"/>
      <c r="D101" s="205"/>
      <c r="E101" s="84"/>
    </row>
    <row r="102" spans="1:5" s="62" customFormat="1" ht="15" customHeight="1">
      <c r="A102" s="201"/>
      <c r="B102" s="205"/>
      <c r="C102" s="205"/>
      <c r="D102" s="205"/>
      <c r="E102" s="84"/>
    </row>
    <row r="103" spans="1:5" s="62" customFormat="1" ht="15" customHeight="1">
      <c r="A103" s="201"/>
      <c r="B103" s="205"/>
      <c r="C103" s="205"/>
      <c r="D103" s="205"/>
      <c r="E103" s="84"/>
    </row>
    <row r="104" spans="1:5" s="62" customFormat="1" ht="15" customHeight="1">
      <c r="A104" s="201"/>
      <c r="B104" s="205"/>
      <c r="C104" s="205"/>
      <c r="D104" s="205"/>
      <c r="E104" s="84"/>
    </row>
    <row r="105" spans="1:5" s="62" customFormat="1" ht="15" customHeight="1">
      <c r="A105" s="201"/>
      <c r="B105" s="205"/>
      <c r="C105" s="205"/>
      <c r="D105" s="205"/>
      <c r="E105" s="84"/>
    </row>
    <row r="106" spans="1:5" s="62" customFormat="1" ht="15" customHeight="1">
      <c r="A106" s="201"/>
      <c r="B106" s="205"/>
      <c r="C106" s="205"/>
      <c r="D106" s="205"/>
      <c r="E106" s="84"/>
    </row>
    <row r="107" spans="1:5" s="62" customFormat="1" ht="15" customHeight="1">
      <c r="A107" s="201"/>
      <c r="B107" s="205"/>
      <c r="C107" s="205"/>
      <c r="D107" s="205"/>
      <c r="E107" s="84"/>
    </row>
    <row r="108" spans="1:5" s="62" customFormat="1" ht="15" customHeight="1">
      <c r="A108" s="201"/>
      <c r="B108" s="205"/>
      <c r="C108" s="205"/>
      <c r="D108" s="205"/>
      <c r="E108" s="84"/>
    </row>
    <row r="109" spans="1:5" s="62" customFormat="1" ht="15" customHeight="1">
      <c r="A109" s="201"/>
      <c r="B109" s="205"/>
      <c r="C109" s="205"/>
      <c r="D109" s="205"/>
      <c r="E109" s="84"/>
    </row>
    <row r="110" spans="1:5" s="62" customFormat="1" ht="15" customHeight="1">
      <c r="A110" s="201"/>
      <c r="B110" s="205"/>
      <c r="C110" s="205"/>
      <c r="D110" s="205"/>
      <c r="E110" s="84"/>
    </row>
    <row r="111" spans="1:5" s="62" customFormat="1" ht="15" customHeight="1">
      <c r="A111" s="201"/>
      <c r="B111" s="205"/>
      <c r="C111" s="205"/>
      <c r="D111" s="205"/>
      <c r="E111" s="84"/>
    </row>
    <row r="112" spans="1:5" s="62" customFormat="1" ht="15" customHeight="1">
      <c r="A112" s="201"/>
      <c r="B112" s="205"/>
      <c r="C112" s="205"/>
      <c r="D112" s="205"/>
      <c r="E112" s="84"/>
    </row>
    <row r="113" spans="1:5" s="62" customFormat="1" ht="15" customHeight="1">
      <c r="A113" s="201"/>
      <c r="B113" s="205"/>
      <c r="C113" s="205"/>
      <c r="D113" s="205"/>
      <c r="E113" s="84"/>
    </row>
    <row r="114" spans="1:5" s="62" customFormat="1" ht="15" customHeight="1">
      <c r="A114" s="201"/>
      <c r="B114" s="205"/>
      <c r="C114" s="205"/>
      <c r="D114" s="205"/>
      <c r="E114" s="84"/>
    </row>
    <row r="115" spans="1:5" s="62" customFormat="1" ht="15" customHeight="1">
      <c r="A115" s="201"/>
      <c r="B115" s="205"/>
      <c r="C115" s="205"/>
      <c r="D115" s="205"/>
      <c r="E115" s="84"/>
    </row>
    <row r="116" spans="1:5" s="62" customFormat="1" ht="15" customHeight="1">
      <c r="A116" s="201"/>
      <c r="B116" s="205"/>
      <c r="C116" s="205"/>
      <c r="D116" s="205"/>
      <c r="E116" s="84"/>
    </row>
    <row r="117" spans="1:5" s="62" customFormat="1" ht="15" customHeight="1">
      <c r="A117" s="201"/>
      <c r="B117" s="205"/>
      <c r="C117" s="205"/>
      <c r="D117" s="205"/>
      <c r="E117" s="84"/>
    </row>
    <row r="118" spans="1:5" s="62" customFormat="1" ht="15" customHeight="1">
      <c r="A118" s="201"/>
      <c r="B118" s="205"/>
      <c r="C118" s="205"/>
      <c r="D118" s="205"/>
      <c r="E118" s="84"/>
    </row>
    <row r="119" spans="1:5" s="62" customFormat="1" ht="15" customHeight="1">
      <c r="A119" s="201"/>
      <c r="B119" s="205"/>
      <c r="C119" s="205"/>
      <c r="D119" s="205"/>
      <c r="E119" s="84"/>
    </row>
    <row r="120" spans="1:5" s="62" customFormat="1" ht="15" customHeight="1">
      <c r="A120" s="201"/>
      <c r="B120" s="205"/>
      <c r="C120" s="205"/>
      <c r="D120" s="205"/>
      <c r="E120" s="84"/>
    </row>
    <row r="121" spans="1:5" s="62" customFormat="1" ht="15" customHeight="1">
      <c r="A121" s="206"/>
      <c r="B121" s="205"/>
      <c r="C121" s="205"/>
      <c r="D121" s="205"/>
      <c r="E121" s="84"/>
    </row>
    <row r="122" spans="1:5" s="62" customFormat="1" ht="15" customHeight="1">
      <c r="A122" s="206"/>
      <c r="B122" s="205"/>
      <c r="C122" s="205"/>
      <c r="D122" s="205"/>
      <c r="E122" s="84"/>
    </row>
    <row r="123" spans="1:5" s="62" customFormat="1" ht="15" customHeight="1">
      <c r="A123" s="206"/>
      <c r="B123" s="205"/>
      <c r="C123" s="205"/>
      <c r="D123" s="205"/>
      <c r="E123" s="84"/>
    </row>
    <row r="124" spans="1:5" s="62" customFormat="1" ht="15" customHeight="1">
      <c r="A124" s="206"/>
      <c r="B124" s="205"/>
      <c r="C124" s="205"/>
      <c r="D124" s="205"/>
      <c r="E124" s="84"/>
    </row>
    <row r="125" spans="1:5" s="62" customFormat="1" ht="15" customHeight="1">
      <c r="A125" s="206"/>
      <c r="B125" s="205"/>
      <c r="C125" s="205"/>
      <c r="D125" s="205"/>
      <c r="E125" s="84"/>
    </row>
    <row r="126" spans="1:5" s="62" customFormat="1" ht="15" customHeight="1">
      <c r="A126" s="206"/>
      <c r="B126" s="205"/>
      <c r="C126" s="205"/>
      <c r="D126" s="205"/>
      <c r="E126" s="84"/>
    </row>
    <row r="127" spans="1:5" s="62" customFormat="1" ht="15" customHeight="1">
      <c r="A127" s="206"/>
      <c r="B127" s="205"/>
      <c r="C127" s="205"/>
      <c r="D127" s="205"/>
      <c r="E127" s="84"/>
    </row>
    <row r="128" ht="15" customHeight="1">
      <c r="A128" s="207"/>
    </row>
    <row r="129" s="55" customFormat="1" ht="15" customHeight="1">
      <c r="A129" s="207"/>
    </row>
    <row r="130" s="55" customFormat="1" ht="15" customHeight="1">
      <c r="A130" s="207"/>
    </row>
    <row r="131" s="55" customFormat="1" ht="15" customHeight="1">
      <c r="A131" s="207"/>
    </row>
    <row r="132" s="55" customFormat="1" ht="15" customHeight="1">
      <c r="A132" s="207"/>
    </row>
    <row r="133" s="55" customFormat="1" ht="15" customHeight="1">
      <c r="A133" s="207"/>
    </row>
    <row r="134" s="55" customFormat="1" ht="15" customHeight="1">
      <c r="A134" s="207"/>
    </row>
    <row r="135" s="55" customFormat="1" ht="15" customHeight="1">
      <c r="A135" s="207"/>
    </row>
    <row r="136" s="55" customFormat="1" ht="15" customHeight="1">
      <c r="A136" s="207"/>
    </row>
    <row r="137" s="55" customFormat="1" ht="15" customHeight="1">
      <c r="A137" s="207"/>
    </row>
    <row r="138" s="55" customFormat="1" ht="15" customHeight="1">
      <c r="A138" s="207"/>
    </row>
    <row r="139" s="55" customFormat="1" ht="15" customHeight="1">
      <c r="A139" s="207"/>
    </row>
    <row r="140" s="55" customFormat="1" ht="15" customHeight="1">
      <c r="A140" s="207"/>
    </row>
    <row r="141" s="55" customFormat="1" ht="15" customHeight="1">
      <c r="A141" s="207"/>
    </row>
    <row r="142" s="55" customFormat="1" ht="15" customHeight="1">
      <c r="A142" s="207"/>
    </row>
    <row r="143" s="55" customFormat="1" ht="15" customHeight="1">
      <c r="A143" s="207"/>
    </row>
    <row r="144" s="55" customFormat="1" ht="15" customHeight="1">
      <c r="A144" s="207"/>
    </row>
    <row r="145" s="55" customFormat="1" ht="15" customHeight="1">
      <c r="A145" s="207"/>
    </row>
    <row r="146" s="55" customFormat="1" ht="15" customHeight="1">
      <c r="A146" s="207"/>
    </row>
    <row r="147" s="55" customFormat="1" ht="15" customHeight="1">
      <c r="A147" s="207"/>
    </row>
    <row r="148" s="55" customFormat="1" ht="15" customHeight="1">
      <c r="A148" s="207"/>
    </row>
    <row r="149" s="55" customFormat="1" ht="15" customHeight="1">
      <c r="A149" s="207"/>
    </row>
    <row r="150" s="55" customFormat="1" ht="15" customHeight="1">
      <c r="A150" s="207"/>
    </row>
    <row r="151" s="55" customFormat="1" ht="15" customHeight="1">
      <c r="A151" s="207"/>
    </row>
    <row r="152" s="55" customFormat="1" ht="15" customHeight="1">
      <c r="A152" s="207"/>
    </row>
    <row r="153" s="55" customFormat="1" ht="15" customHeight="1">
      <c r="A153" s="207"/>
    </row>
    <row r="154" s="55" customFormat="1" ht="15" customHeight="1">
      <c r="A154" s="207"/>
    </row>
    <row r="155" s="55" customFormat="1" ht="15" customHeight="1">
      <c r="A155" s="207"/>
    </row>
    <row r="156" s="55" customFormat="1" ht="15" customHeight="1">
      <c r="A156" s="207"/>
    </row>
    <row r="157" s="55" customFormat="1" ht="15" customHeight="1">
      <c r="A157" s="207"/>
    </row>
    <row r="158" s="55" customFormat="1" ht="15" customHeight="1">
      <c r="A158" s="207"/>
    </row>
    <row r="159" s="55" customFormat="1" ht="15" customHeight="1">
      <c r="A159" s="207"/>
    </row>
    <row r="160" s="55" customFormat="1" ht="15" customHeight="1">
      <c r="A160" s="207"/>
    </row>
    <row r="161" s="55" customFormat="1" ht="15" customHeight="1">
      <c r="A161" s="207"/>
    </row>
  </sheetData>
  <sheetProtection/>
  <mergeCells count="5">
    <mergeCell ref="A1:D1"/>
    <mergeCell ref="A2:D2"/>
    <mergeCell ref="A3:D3"/>
    <mergeCell ref="A4:D4"/>
    <mergeCell ref="A5:D5"/>
  </mergeCells>
  <printOptions horizontalCentered="1"/>
  <pageMargins left="0.25" right="0.25" top="0.5" bottom="0.5" header="0.25" footer="0.25"/>
  <pageSetup horizontalDpi="1800" verticalDpi="18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222" customWidth="1"/>
    <col min="2" max="6" width="18.7109375" style="255" customWidth="1"/>
    <col min="7" max="16384" width="15.7109375" style="222" customWidth="1"/>
  </cols>
  <sheetData>
    <row r="1" spans="1:6" s="214" customFormat="1" ht="30" customHeight="1">
      <c r="A1" s="211" t="s">
        <v>0</v>
      </c>
      <c r="B1" s="212"/>
      <c r="C1" s="212"/>
      <c r="D1" s="212"/>
      <c r="E1" s="212"/>
      <c r="F1" s="213"/>
    </row>
    <row r="2" spans="1:6" s="218" customFormat="1" ht="15" customHeight="1">
      <c r="A2" s="215"/>
      <c r="B2" s="216"/>
      <c r="C2" s="216"/>
      <c r="D2" s="216"/>
      <c r="E2" s="216"/>
      <c r="F2" s="217"/>
    </row>
    <row r="3" spans="1:6" ht="15" customHeight="1">
      <c r="A3" s="219" t="s">
        <v>156</v>
      </c>
      <c r="B3" s="220"/>
      <c r="C3" s="220"/>
      <c r="D3" s="220"/>
      <c r="E3" s="220"/>
      <c r="F3" s="221"/>
    </row>
    <row r="4" spans="1:6" ht="15" customHeight="1">
      <c r="A4" s="219" t="s">
        <v>109</v>
      </c>
      <c r="B4" s="220"/>
      <c r="C4" s="220"/>
      <c r="D4" s="220"/>
      <c r="E4" s="220"/>
      <c r="F4" s="221"/>
    </row>
    <row r="5" spans="1:6" s="11" customFormat="1" ht="15" customHeight="1">
      <c r="A5" s="223"/>
      <c r="B5" s="224"/>
      <c r="C5" s="224"/>
      <c r="D5" s="224"/>
      <c r="E5" s="224"/>
      <c r="F5" s="224"/>
    </row>
    <row r="6" spans="2:6" s="11" customFormat="1" ht="30" customHeight="1">
      <c r="B6" s="225" t="s">
        <v>70</v>
      </c>
      <c r="C6" s="225" t="s">
        <v>71</v>
      </c>
      <c r="D6" s="225" t="s">
        <v>72</v>
      </c>
      <c r="E6" s="225" t="s">
        <v>73</v>
      </c>
      <c r="F6" s="226" t="s">
        <v>74</v>
      </c>
    </row>
    <row r="7" spans="1:6" s="228" customFormat="1" ht="15" customHeight="1">
      <c r="A7" s="227" t="s">
        <v>157</v>
      </c>
      <c r="B7" s="224"/>
      <c r="C7" s="224"/>
      <c r="D7" s="224"/>
      <c r="E7" s="224"/>
      <c r="F7" s="224"/>
    </row>
    <row r="8" spans="1:6" s="11" customFormat="1" ht="15" customHeight="1">
      <c r="A8" s="229" t="s">
        <v>158</v>
      </c>
      <c r="B8" s="230"/>
      <c r="C8" s="230"/>
      <c r="D8" s="230"/>
      <c r="E8" s="230"/>
      <c r="F8" s="230"/>
    </row>
    <row r="9" spans="1:6" s="228" customFormat="1" ht="15" customHeight="1">
      <c r="A9" s="231" t="s">
        <v>159</v>
      </c>
      <c r="B9" s="232">
        <f>-'[1]TB - Rounded'!G209</f>
        <v>1434182</v>
      </c>
      <c r="C9" s="232">
        <f>-'[1]TB - Rounded'!G205</f>
        <v>-9741</v>
      </c>
      <c r="D9" s="232">
        <f>-'[1]TB - Rounded'!G202</f>
        <v>-15</v>
      </c>
      <c r="E9" s="204">
        <v>0</v>
      </c>
      <c r="F9" s="232">
        <f>SUM(B9:E9)</f>
        <v>1424426</v>
      </c>
    </row>
    <row r="10" spans="1:6" s="11" customFormat="1" ht="15" customHeight="1">
      <c r="A10" s="231" t="s">
        <v>160</v>
      </c>
      <c r="B10" s="233">
        <f>-'[1]TB - Rounded'!G210</f>
        <v>556337</v>
      </c>
      <c r="C10" s="234">
        <f>-'[1]TB - Rounded'!G206</f>
        <v>-3808</v>
      </c>
      <c r="D10" s="234">
        <f>-'[1]TB - Rounded'!G203</f>
        <v>-18</v>
      </c>
      <c r="E10" s="204">
        <v>0</v>
      </c>
      <c r="F10" s="233">
        <f>SUM(B10:E10)</f>
        <v>552511</v>
      </c>
    </row>
    <row r="11" spans="1:6" s="11" customFormat="1" ht="15" customHeight="1">
      <c r="A11" s="231" t="s">
        <v>161</v>
      </c>
      <c r="B11" s="233">
        <f>-'[1]TB - Rounded'!G211</f>
        <v>5182</v>
      </c>
      <c r="C11" s="234">
        <f>-'[1]TB - Rounded'!G207</f>
        <v>-19</v>
      </c>
      <c r="D11" s="204">
        <v>0</v>
      </c>
      <c r="E11" s="204">
        <v>0</v>
      </c>
      <c r="F11" s="233">
        <f>SUM(B11:E11)</f>
        <v>5163</v>
      </c>
    </row>
    <row r="12" spans="1:6" s="35" customFormat="1" ht="15" customHeight="1" thickBot="1">
      <c r="A12" s="235" t="s">
        <v>162</v>
      </c>
      <c r="B12" s="236">
        <f>SUM(B9:B11)</f>
        <v>1995701</v>
      </c>
      <c r="C12" s="119">
        <f>SUM(C9:C11)</f>
        <v>-13568</v>
      </c>
      <c r="D12" s="119">
        <f>SUM(D9:D11)</f>
        <v>-33</v>
      </c>
      <c r="E12" s="237">
        <f>SUM(E9:E11)</f>
        <v>0</v>
      </c>
      <c r="F12" s="238">
        <f>SUM(F9:F11)</f>
        <v>1982100</v>
      </c>
    </row>
    <row r="13" spans="1:6" s="35" customFormat="1" ht="15" customHeight="1" thickTop="1">
      <c r="A13" s="231"/>
      <c r="B13" s="239"/>
      <c r="C13" s="239"/>
      <c r="D13" s="239"/>
      <c r="E13" s="239"/>
      <c r="F13" s="240"/>
    </row>
    <row r="14" spans="1:6" s="35" customFormat="1" ht="30" customHeight="1">
      <c r="A14" s="229" t="s">
        <v>163</v>
      </c>
      <c r="B14" s="239"/>
      <c r="C14" s="239"/>
      <c r="D14" s="239"/>
      <c r="E14" s="239"/>
      <c r="F14" s="241"/>
    </row>
    <row r="15" spans="1:6" s="35" customFormat="1" ht="15" customHeight="1">
      <c r="A15" s="231" t="s">
        <v>159</v>
      </c>
      <c r="B15" s="234">
        <f>'Premiums YTD-8'!B15</f>
        <v>2731553</v>
      </c>
      <c r="C15" s="234">
        <f>'Premiums YTD-8'!C15</f>
        <v>176991</v>
      </c>
      <c r="D15" s="204">
        <f>'Premiums YTD-8'!D15</f>
        <v>0</v>
      </c>
      <c r="E15" s="204">
        <f>'Premiums YTD-8'!E15</f>
        <v>0</v>
      </c>
      <c r="F15" s="242">
        <f>SUM(B15:E15)</f>
        <v>2908544</v>
      </c>
    </row>
    <row r="16" spans="1:6" s="35" customFormat="1" ht="15" customHeight="1">
      <c r="A16" s="231" t="s">
        <v>164</v>
      </c>
      <c r="B16" s="234">
        <f>'Premiums YTD-8'!B16</f>
        <v>1054657</v>
      </c>
      <c r="C16" s="234">
        <f>'Premiums YTD-8'!C16</f>
        <v>64351</v>
      </c>
      <c r="D16" s="204">
        <f>'Premiums YTD-8'!D16</f>
        <v>0</v>
      </c>
      <c r="E16" s="204">
        <f>'Premiums YTD-8'!E16</f>
        <v>0</v>
      </c>
      <c r="F16" s="242">
        <f>SUM(B16:E16)</f>
        <v>1119008</v>
      </c>
    </row>
    <row r="17" spans="1:6" s="35" customFormat="1" ht="15" customHeight="1">
      <c r="A17" s="231" t="s">
        <v>165</v>
      </c>
      <c r="B17" s="234">
        <f>'Premiums YTD-8'!B17</f>
        <v>9559</v>
      </c>
      <c r="C17" s="234">
        <f>'Premiums YTD-8'!C17</f>
        <v>657</v>
      </c>
      <c r="D17" s="204">
        <f>'Premiums YTD-8'!D17</f>
        <v>0</v>
      </c>
      <c r="E17" s="204">
        <f>'Premiums YTD-8'!E17</f>
        <v>0</v>
      </c>
      <c r="F17" s="242">
        <f>SUM(B17:E17)</f>
        <v>10216</v>
      </c>
    </row>
    <row r="18" spans="1:6" s="35" customFormat="1" ht="15" customHeight="1" thickBot="1">
      <c r="A18" s="235" t="s">
        <v>162</v>
      </c>
      <c r="B18" s="243">
        <f>SUM(B15:B17)</f>
        <v>3795769</v>
      </c>
      <c r="C18" s="243">
        <f>SUM(C15:C17)</f>
        <v>241999</v>
      </c>
      <c r="D18" s="237">
        <f>SUM(D15:D17)</f>
        <v>0</v>
      </c>
      <c r="E18" s="237">
        <f>SUM(E15:E17)</f>
        <v>0</v>
      </c>
      <c r="F18" s="244">
        <f>SUM(F15:F17)</f>
        <v>4037768</v>
      </c>
    </row>
    <row r="19" spans="1:6" s="35" customFormat="1" ht="15" customHeight="1" thickTop="1">
      <c r="A19" s="231"/>
      <c r="B19" s="239"/>
      <c r="C19" s="239"/>
      <c r="D19" s="239"/>
      <c r="E19" s="239"/>
      <c r="F19" s="240"/>
    </row>
    <row r="20" spans="1:6" s="35" customFormat="1" ht="30" customHeight="1">
      <c r="A20" s="229" t="s">
        <v>166</v>
      </c>
      <c r="B20" s="245"/>
      <c r="C20" s="245"/>
      <c r="D20" s="245"/>
      <c r="E20" s="245"/>
      <c r="F20" s="241"/>
    </row>
    <row r="21" spans="1:6" s="35" customFormat="1" ht="15" customHeight="1">
      <c r="A21" s="231" t="s">
        <v>159</v>
      </c>
      <c r="B21" s="234">
        <v>2209743</v>
      </c>
      <c r="C21" s="234">
        <v>748269</v>
      </c>
      <c r="D21" s="204">
        <v>0</v>
      </c>
      <c r="E21" s="204">
        <v>0</v>
      </c>
      <c r="F21" s="242">
        <f>SUM(B21:E21)</f>
        <v>2958012</v>
      </c>
    </row>
    <row r="22" spans="1:6" s="35" customFormat="1" ht="15" customHeight="1">
      <c r="A22" s="231" t="s">
        <v>160</v>
      </c>
      <c r="B22" s="234">
        <v>846274</v>
      </c>
      <c r="C22" s="234">
        <v>281793</v>
      </c>
      <c r="D22" s="204">
        <v>0</v>
      </c>
      <c r="E22" s="204">
        <v>0</v>
      </c>
      <c r="F22" s="242">
        <f>SUM(B22:E22)</f>
        <v>1128067</v>
      </c>
    </row>
    <row r="23" spans="1:6" s="35" customFormat="1" ht="15" customHeight="1">
      <c r="A23" s="231" t="s">
        <v>161</v>
      </c>
      <c r="B23" s="234">
        <v>7701</v>
      </c>
      <c r="C23" s="234">
        <v>2864</v>
      </c>
      <c r="D23" s="204">
        <v>0</v>
      </c>
      <c r="E23" s="204">
        <v>0</v>
      </c>
      <c r="F23" s="242">
        <f>SUM(B23:E23)</f>
        <v>10565</v>
      </c>
    </row>
    <row r="24" spans="1:6" s="35" customFormat="1" ht="15" customHeight="1" thickBot="1">
      <c r="A24" s="235" t="s">
        <v>162</v>
      </c>
      <c r="B24" s="243">
        <f>SUM(B21:B23)</f>
        <v>3063718</v>
      </c>
      <c r="C24" s="243">
        <f>SUM(C21:C23)</f>
        <v>1032926</v>
      </c>
      <c r="D24" s="237">
        <f>SUM(D21:D23)</f>
        <v>0</v>
      </c>
      <c r="E24" s="237">
        <f>SUM(E21:E23)</f>
        <v>0</v>
      </c>
      <c r="F24" s="244">
        <f>SUM(F21:F23)</f>
        <v>4096644</v>
      </c>
    </row>
    <row r="25" spans="1:6" s="247" customFormat="1" ht="15" customHeight="1" thickTop="1">
      <c r="A25" s="246"/>
      <c r="B25" s="239"/>
      <c r="C25" s="239"/>
      <c r="D25" s="239"/>
      <c r="E25" s="239"/>
      <c r="F25" s="241"/>
    </row>
    <row r="26" spans="1:6" s="35" customFormat="1" ht="15" customHeight="1">
      <c r="A26" s="229" t="s">
        <v>167</v>
      </c>
      <c r="B26" s="239"/>
      <c r="C26" s="239"/>
      <c r="D26" s="239"/>
      <c r="E26" s="239"/>
      <c r="F26" s="241"/>
    </row>
    <row r="27" spans="1:6" s="35" customFormat="1" ht="15" customHeight="1">
      <c r="A27" s="231" t="s">
        <v>159</v>
      </c>
      <c r="B27" s="234">
        <f aca="true" t="shared" si="0" ref="B27:E29">B9-(B15-B21)</f>
        <v>912372</v>
      </c>
      <c r="C27" s="248">
        <f t="shared" si="0"/>
        <v>561537</v>
      </c>
      <c r="D27" s="234">
        <f t="shared" si="0"/>
        <v>-15</v>
      </c>
      <c r="E27" s="204">
        <f t="shared" si="0"/>
        <v>0</v>
      </c>
      <c r="F27" s="248">
        <f>SUM(B27:E27)</f>
        <v>1473894</v>
      </c>
    </row>
    <row r="28" spans="1:6" s="35" customFormat="1" ht="15" customHeight="1">
      <c r="A28" s="231" t="s">
        <v>160</v>
      </c>
      <c r="B28" s="234">
        <f t="shared" si="0"/>
        <v>347954</v>
      </c>
      <c r="C28" s="248">
        <f t="shared" si="0"/>
        <v>213634</v>
      </c>
      <c r="D28" s="234">
        <f t="shared" si="0"/>
        <v>-18</v>
      </c>
      <c r="E28" s="204">
        <f t="shared" si="0"/>
        <v>0</v>
      </c>
      <c r="F28" s="234">
        <f>SUM(B28:E28)</f>
        <v>561570</v>
      </c>
    </row>
    <row r="29" spans="1:6" s="35" customFormat="1" ht="15" customHeight="1">
      <c r="A29" s="249" t="s">
        <v>161</v>
      </c>
      <c r="B29" s="234">
        <f t="shared" si="0"/>
        <v>3324</v>
      </c>
      <c r="C29" s="242">
        <f t="shared" si="0"/>
        <v>2188</v>
      </c>
      <c r="D29" s="204">
        <f t="shared" si="0"/>
        <v>0</v>
      </c>
      <c r="E29" s="204">
        <f t="shared" si="0"/>
        <v>0</v>
      </c>
      <c r="F29" s="250">
        <f>SUM(B29:E29)</f>
        <v>5512</v>
      </c>
    </row>
    <row r="30" spans="1:6" s="35" customFormat="1" ht="15" customHeight="1" thickBot="1">
      <c r="A30" s="235" t="s">
        <v>162</v>
      </c>
      <c r="B30" s="251">
        <f>SUM(B27:B29)</f>
        <v>1263650</v>
      </c>
      <c r="C30" s="251">
        <f>SUM(C27:C29)</f>
        <v>777359</v>
      </c>
      <c r="D30" s="251">
        <f>SUM(D27:D29)</f>
        <v>-33</v>
      </c>
      <c r="E30" s="252">
        <f>SUM(E27:E29)</f>
        <v>0</v>
      </c>
      <c r="F30" s="251">
        <f>SUM(F27:F29)</f>
        <v>2040976</v>
      </c>
    </row>
    <row r="31" spans="2:6" s="11" customFormat="1" ht="15" customHeight="1" thickTop="1">
      <c r="B31" s="240"/>
      <c r="C31" s="240"/>
      <c r="D31" s="240"/>
      <c r="E31" s="240"/>
      <c r="F31" s="240"/>
    </row>
    <row r="32" spans="1:6" s="11" customFormat="1" ht="15" customHeight="1">
      <c r="A32" s="253" t="s">
        <v>168</v>
      </c>
      <c r="B32" s="254"/>
      <c r="C32" s="254"/>
      <c r="D32" s="254"/>
      <c r="E32" s="253"/>
      <c r="F32" s="253"/>
    </row>
    <row r="33" spans="1:6" s="11" customFormat="1" ht="15" customHeight="1">
      <c r="A33" s="253"/>
      <c r="B33" s="254"/>
      <c r="C33" s="254"/>
      <c r="D33" s="254"/>
      <c r="E33" s="253"/>
      <c r="F33" s="253"/>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222" customWidth="1"/>
    <col min="2" max="6" width="18.7109375" style="255" customWidth="1"/>
    <col min="7" max="16384" width="15.7109375" style="222" customWidth="1"/>
  </cols>
  <sheetData>
    <row r="1" spans="1:6" s="214" customFormat="1" ht="30" customHeight="1">
      <c r="A1" s="211" t="s">
        <v>0</v>
      </c>
      <c r="B1" s="212"/>
      <c r="C1" s="212"/>
      <c r="D1" s="212"/>
      <c r="E1" s="212"/>
      <c r="F1" s="213"/>
    </row>
    <row r="2" spans="1:6" s="218" customFormat="1" ht="15" customHeight="1">
      <c r="A2" s="215"/>
      <c r="B2" s="216"/>
      <c r="C2" s="216"/>
      <c r="D2" s="216"/>
      <c r="E2" s="216"/>
      <c r="F2" s="217"/>
    </row>
    <row r="3" spans="1:6" ht="15" customHeight="1">
      <c r="A3" s="219" t="s">
        <v>156</v>
      </c>
      <c r="B3" s="220"/>
      <c r="C3" s="220"/>
      <c r="D3" s="220"/>
      <c r="E3" s="220"/>
      <c r="F3" s="221"/>
    </row>
    <row r="4" spans="1:6" ht="15" customHeight="1">
      <c r="A4" s="219" t="s">
        <v>155</v>
      </c>
      <c r="B4" s="220"/>
      <c r="C4" s="220"/>
      <c r="D4" s="220"/>
      <c r="E4" s="220"/>
      <c r="F4" s="221"/>
    </row>
    <row r="5" spans="1:6" s="11" customFormat="1" ht="15" customHeight="1">
      <c r="A5" s="223"/>
      <c r="B5" s="224"/>
      <c r="C5" s="224"/>
      <c r="D5" s="224"/>
      <c r="E5" s="224"/>
      <c r="F5" s="224"/>
    </row>
    <row r="6" spans="2:6" s="11" customFormat="1" ht="30" customHeight="1">
      <c r="B6" s="225" t="s">
        <v>70</v>
      </c>
      <c r="C6" s="225" t="s">
        <v>71</v>
      </c>
      <c r="D6" s="225" t="s">
        <v>72</v>
      </c>
      <c r="E6" s="225" t="s">
        <v>73</v>
      </c>
      <c r="F6" s="226" t="s">
        <v>74</v>
      </c>
    </row>
    <row r="7" spans="1:6" s="11" customFormat="1" ht="15" customHeight="1">
      <c r="A7" s="227" t="s">
        <v>157</v>
      </c>
      <c r="B7" s="224"/>
      <c r="C7" s="224"/>
      <c r="D7" s="224"/>
      <c r="E7" s="224"/>
      <c r="F7" s="224"/>
    </row>
    <row r="8" spans="1:6" s="11" customFormat="1" ht="15" customHeight="1">
      <c r="A8" s="229" t="s">
        <v>158</v>
      </c>
      <c r="B8" s="230"/>
      <c r="C8" s="230"/>
      <c r="D8" s="230"/>
      <c r="E8" s="230"/>
      <c r="F8" s="230"/>
    </row>
    <row r="9" spans="1:6" s="228" customFormat="1" ht="15" customHeight="1">
      <c r="A9" s="231" t="s">
        <v>159</v>
      </c>
      <c r="B9" s="232">
        <f>-'[1]TB - Rounded'!I209</f>
        <v>4359496</v>
      </c>
      <c r="C9" s="232">
        <f>-'[1]TB - Rounded'!I205</f>
        <v>-74004</v>
      </c>
      <c r="D9" s="232">
        <f>-'[1]TB - Rounded'!I202</f>
        <v>-1256</v>
      </c>
      <c r="E9" s="204">
        <v>0</v>
      </c>
      <c r="F9" s="232">
        <f>SUM(B9:E9)</f>
        <v>4284236</v>
      </c>
    </row>
    <row r="10" spans="1:6" s="11" customFormat="1" ht="15" customHeight="1">
      <c r="A10" s="231" t="s">
        <v>160</v>
      </c>
      <c r="B10" s="233">
        <f>-'[1]TB - Rounded'!I210</f>
        <v>1669088</v>
      </c>
      <c r="C10" s="234">
        <f>-'[1]TB - Rounded'!I206</f>
        <v>-28109</v>
      </c>
      <c r="D10" s="234">
        <f>-'[1]TB - Rounded'!I203</f>
        <v>-3635</v>
      </c>
      <c r="E10" s="204">
        <v>0</v>
      </c>
      <c r="F10" s="233">
        <f>SUM(B10:E10)</f>
        <v>1637344</v>
      </c>
    </row>
    <row r="11" spans="1:6" s="11" customFormat="1" ht="15" customHeight="1">
      <c r="A11" s="231" t="s">
        <v>161</v>
      </c>
      <c r="B11" s="233">
        <f>-'[1]TB - Rounded'!I211</f>
        <v>15219</v>
      </c>
      <c r="C11" s="234">
        <f>-'[1]TB - Rounded'!I207</f>
        <v>-860</v>
      </c>
      <c r="D11" s="204">
        <v>0</v>
      </c>
      <c r="E11" s="204">
        <v>0</v>
      </c>
      <c r="F11" s="233">
        <f>SUM(B11:E11)</f>
        <v>14359</v>
      </c>
    </row>
    <row r="12" spans="1:6" s="35" customFormat="1" ht="15" customHeight="1" thickBot="1">
      <c r="A12" s="235" t="s">
        <v>162</v>
      </c>
      <c r="B12" s="236">
        <f>SUM(B9:B11)</f>
        <v>6043803</v>
      </c>
      <c r="C12" s="119">
        <f>SUM(C9:C11)</f>
        <v>-102973</v>
      </c>
      <c r="D12" s="119">
        <f>SUM(D9:D11)</f>
        <v>-4891</v>
      </c>
      <c r="E12" s="237">
        <f>SUM(E9:E11)</f>
        <v>0</v>
      </c>
      <c r="F12" s="238">
        <f>SUM(F9:F11)</f>
        <v>5935939</v>
      </c>
    </row>
    <row r="13" spans="1:6" s="35" customFormat="1" ht="15" customHeight="1" thickTop="1">
      <c r="A13" s="231"/>
      <c r="B13" s="239"/>
      <c r="C13" s="239"/>
      <c r="D13" s="239"/>
      <c r="E13" s="239"/>
      <c r="F13" s="240"/>
    </row>
    <row r="14" spans="1:6" s="35" customFormat="1" ht="30" customHeight="1">
      <c r="A14" s="229" t="s">
        <v>163</v>
      </c>
      <c r="B14" s="239"/>
      <c r="C14" s="239"/>
      <c r="D14" s="239"/>
      <c r="E14" s="239"/>
      <c r="F14" s="241"/>
    </row>
    <row r="15" spans="1:6" s="35" customFormat="1" ht="15" customHeight="1">
      <c r="A15" s="231" t="s">
        <v>159</v>
      </c>
      <c r="B15" s="248">
        <f>-'[1]TB - Rounded'!I67</f>
        <v>2731553</v>
      </c>
      <c r="C15" s="248">
        <f>-'[1]TB - Rounded'!I63</f>
        <v>176991</v>
      </c>
      <c r="D15" s="204">
        <v>0</v>
      </c>
      <c r="E15" s="204">
        <v>0</v>
      </c>
      <c r="F15" s="242">
        <f>SUM(B15:E15)</f>
        <v>2908544</v>
      </c>
    </row>
    <row r="16" spans="1:6" s="35" customFormat="1" ht="15" customHeight="1">
      <c r="A16" s="231" t="s">
        <v>164</v>
      </c>
      <c r="B16" s="248">
        <f>-'[1]TB - Rounded'!I68</f>
        <v>1054657</v>
      </c>
      <c r="C16" s="248">
        <f>-'[1]TB - Rounded'!I64</f>
        <v>64351</v>
      </c>
      <c r="D16" s="204">
        <v>0</v>
      </c>
      <c r="E16" s="204">
        <v>0</v>
      </c>
      <c r="F16" s="242">
        <f>SUM(B16:E16)</f>
        <v>1119008</v>
      </c>
    </row>
    <row r="17" spans="1:6" s="35" customFormat="1" ht="15" customHeight="1">
      <c r="A17" s="231" t="s">
        <v>165</v>
      </c>
      <c r="B17" s="248">
        <f>-'[1]TB - Rounded'!I69</f>
        <v>9559</v>
      </c>
      <c r="C17" s="248">
        <f>-'[1]TB - Rounded'!I65</f>
        <v>657</v>
      </c>
      <c r="D17" s="204">
        <v>0</v>
      </c>
      <c r="E17" s="204">
        <v>0</v>
      </c>
      <c r="F17" s="242">
        <f>SUM(B17:E17)</f>
        <v>10216</v>
      </c>
    </row>
    <row r="18" spans="1:6" s="35" customFormat="1" ht="15" customHeight="1" thickBot="1">
      <c r="A18" s="235" t="s">
        <v>162</v>
      </c>
      <c r="B18" s="243">
        <f>SUM(B15:B17)</f>
        <v>3795769</v>
      </c>
      <c r="C18" s="243">
        <f>SUM(C15:C17)</f>
        <v>241999</v>
      </c>
      <c r="D18" s="237">
        <f>SUM(D15:D17)</f>
        <v>0</v>
      </c>
      <c r="E18" s="237">
        <f>SUM(E15:E17)</f>
        <v>0</v>
      </c>
      <c r="F18" s="244">
        <f>SUM(F15:F17)</f>
        <v>4037768</v>
      </c>
    </row>
    <row r="19" spans="1:6" s="35" customFormat="1" ht="15" customHeight="1" thickTop="1">
      <c r="A19" s="231"/>
      <c r="B19" s="239"/>
      <c r="C19" s="239"/>
      <c r="D19" s="239"/>
      <c r="E19" s="239"/>
      <c r="F19" s="240"/>
    </row>
    <row r="20" spans="1:6" s="35" customFormat="1" ht="30" customHeight="1">
      <c r="A20" s="229" t="s">
        <v>169</v>
      </c>
      <c r="B20" s="245"/>
      <c r="C20" s="245"/>
      <c r="D20" s="245"/>
      <c r="E20" s="245"/>
      <c r="F20" s="241"/>
    </row>
    <row r="21" spans="1:6" s="35" customFormat="1" ht="15" customHeight="1">
      <c r="A21" s="231" t="s">
        <v>159</v>
      </c>
      <c r="B21" s="204">
        <v>0</v>
      </c>
      <c r="C21" s="248">
        <v>3122368</v>
      </c>
      <c r="D21" s="204">
        <v>0</v>
      </c>
      <c r="E21" s="204">
        <v>0</v>
      </c>
      <c r="F21" s="242">
        <f>SUM(B21:E21)</f>
        <v>3122368</v>
      </c>
    </row>
    <row r="22" spans="1:6" s="35" customFormat="1" ht="15" customHeight="1">
      <c r="A22" s="231" t="s">
        <v>160</v>
      </c>
      <c r="B22" s="204">
        <v>0</v>
      </c>
      <c r="C22" s="248">
        <v>1192692</v>
      </c>
      <c r="D22" s="204">
        <v>0</v>
      </c>
      <c r="E22" s="204">
        <v>0</v>
      </c>
      <c r="F22" s="242">
        <f>SUM(B22:E22)</f>
        <v>1192692</v>
      </c>
    </row>
    <row r="23" spans="1:6" s="35" customFormat="1" ht="15" customHeight="1">
      <c r="A23" s="231" t="s">
        <v>161</v>
      </c>
      <c r="B23" s="204">
        <v>0</v>
      </c>
      <c r="C23" s="248">
        <v>12640</v>
      </c>
      <c r="D23" s="204">
        <v>0</v>
      </c>
      <c r="E23" s="204">
        <v>0</v>
      </c>
      <c r="F23" s="242">
        <f>SUM(B23:E23)</f>
        <v>12640</v>
      </c>
    </row>
    <row r="24" spans="1:6" s="35" customFormat="1" ht="15" customHeight="1" thickBot="1">
      <c r="A24" s="235" t="s">
        <v>162</v>
      </c>
      <c r="B24" s="237">
        <f>SUM(B21:B23)</f>
        <v>0</v>
      </c>
      <c r="C24" s="243">
        <f>SUM(C21:C23)</f>
        <v>4327700</v>
      </c>
      <c r="D24" s="237">
        <f>SUM(D21:D23)</f>
        <v>0</v>
      </c>
      <c r="E24" s="237">
        <f>SUM(E21:E23)</f>
        <v>0</v>
      </c>
      <c r="F24" s="244">
        <f>SUM(F21:F23)</f>
        <v>4327700</v>
      </c>
    </row>
    <row r="25" spans="1:6" s="247" customFormat="1" ht="15" customHeight="1" thickTop="1">
      <c r="A25" s="246"/>
      <c r="B25" s="239"/>
      <c r="C25" s="239"/>
      <c r="D25" s="239"/>
      <c r="E25" s="239"/>
      <c r="F25" s="241"/>
    </row>
    <row r="26" spans="1:6" s="35" customFormat="1" ht="15" customHeight="1">
      <c r="A26" s="229" t="s">
        <v>167</v>
      </c>
      <c r="B26" s="239"/>
      <c r="C26" s="239"/>
      <c r="D26" s="239"/>
      <c r="E26" s="239"/>
      <c r="F26" s="241"/>
    </row>
    <row r="27" spans="1:6" s="35" customFormat="1" ht="15" customHeight="1">
      <c r="A27" s="231" t="s">
        <v>159</v>
      </c>
      <c r="B27" s="248">
        <f aca="true" t="shared" si="0" ref="B27:E29">B9-(B15-B21)</f>
        <v>1627943</v>
      </c>
      <c r="C27" s="248">
        <f t="shared" si="0"/>
        <v>2871373</v>
      </c>
      <c r="D27" s="234">
        <f t="shared" si="0"/>
        <v>-1256</v>
      </c>
      <c r="E27" s="204">
        <f t="shared" si="0"/>
        <v>0</v>
      </c>
      <c r="F27" s="248">
        <f>SUM(B27:E27)</f>
        <v>4498060</v>
      </c>
    </row>
    <row r="28" spans="1:6" s="35" customFormat="1" ht="15" customHeight="1">
      <c r="A28" s="231" t="s">
        <v>160</v>
      </c>
      <c r="B28" s="248">
        <f t="shared" si="0"/>
        <v>614431</v>
      </c>
      <c r="C28" s="248">
        <f t="shared" si="0"/>
        <v>1100232</v>
      </c>
      <c r="D28" s="234">
        <f t="shared" si="0"/>
        <v>-3635</v>
      </c>
      <c r="E28" s="204">
        <f t="shared" si="0"/>
        <v>0</v>
      </c>
      <c r="F28" s="248">
        <f>SUM(B28:E28)</f>
        <v>1711028</v>
      </c>
    </row>
    <row r="29" spans="1:6" s="35" customFormat="1" ht="15" customHeight="1">
      <c r="A29" s="249" t="s">
        <v>161</v>
      </c>
      <c r="B29" s="242">
        <f t="shared" si="0"/>
        <v>5660</v>
      </c>
      <c r="C29" s="242">
        <f t="shared" si="0"/>
        <v>11123</v>
      </c>
      <c r="D29" s="204">
        <f t="shared" si="0"/>
        <v>0</v>
      </c>
      <c r="E29" s="204">
        <f t="shared" si="0"/>
        <v>0</v>
      </c>
      <c r="F29" s="242">
        <f>SUM(B29:E29)</f>
        <v>16783</v>
      </c>
    </row>
    <row r="30" spans="1:6" s="35" customFormat="1" ht="15" customHeight="1" thickBot="1">
      <c r="A30" s="235" t="s">
        <v>162</v>
      </c>
      <c r="B30" s="251">
        <f>SUM(B27:B29)</f>
        <v>2248034</v>
      </c>
      <c r="C30" s="256">
        <f>SUM(C27:C29)</f>
        <v>3982728</v>
      </c>
      <c r="D30" s="251">
        <f>SUM(D27:D29)</f>
        <v>-4891</v>
      </c>
      <c r="E30" s="252">
        <f>SUM(E27:E29)</f>
        <v>0</v>
      </c>
      <c r="F30" s="256">
        <f>SUM(F27:F29)</f>
        <v>6225871</v>
      </c>
    </row>
    <row r="31" spans="1:6" s="35" customFormat="1" ht="15" customHeight="1" thickTop="1">
      <c r="A31" s="235"/>
      <c r="B31" s="25"/>
      <c r="C31" s="25"/>
      <c r="D31" s="25"/>
      <c r="E31" s="257"/>
      <c r="F31" s="25"/>
    </row>
    <row r="32" spans="1:6" s="259" customFormat="1" ht="19.5" customHeight="1">
      <c r="A32" s="258" t="s">
        <v>170</v>
      </c>
      <c r="B32" s="258"/>
      <c r="C32" s="258"/>
      <c r="D32" s="258"/>
      <c r="E32" s="258"/>
      <c r="F32" s="258"/>
    </row>
    <row r="33" spans="1:6" s="259" customFormat="1" ht="19.5" customHeight="1">
      <c r="A33" s="258"/>
      <c r="B33" s="258"/>
      <c r="C33" s="258"/>
      <c r="D33" s="258"/>
      <c r="E33" s="258"/>
      <c r="F33" s="258"/>
    </row>
    <row r="34" spans="1:6" s="259" customFormat="1" ht="19.5" customHeight="1">
      <c r="A34" s="258"/>
      <c r="B34" s="258"/>
      <c r="C34" s="258"/>
      <c r="D34" s="258"/>
      <c r="E34" s="258"/>
      <c r="F34" s="258"/>
    </row>
    <row r="35" spans="1:6" s="264" customFormat="1" ht="13.5">
      <c r="A35" s="260"/>
      <c r="B35" s="261" t="s">
        <v>171</v>
      </c>
      <c r="C35" s="262"/>
      <c r="D35" s="263"/>
      <c r="E35" s="261" t="s">
        <v>171</v>
      </c>
      <c r="F35" s="262"/>
    </row>
    <row r="36" spans="1:6" s="264" customFormat="1" ht="13.5">
      <c r="A36" s="265" t="s">
        <v>172</v>
      </c>
      <c r="B36" s="261"/>
      <c r="C36" s="266" t="s">
        <v>173</v>
      </c>
      <c r="D36" s="262" t="s">
        <v>172</v>
      </c>
      <c r="E36" s="261"/>
      <c r="F36" s="266" t="s">
        <v>173</v>
      </c>
    </row>
    <row r="37" spans="1:6" s="270" customFormat="1" ht="15.75">
      <c r="A37" s="267" t="s">
        <v>174</v>
      </c>
      <c r="B37" s="268">
        <v>735901</v>
      </c>
      <c r="C37" s="269">
        <f>B37+86398</f>
        <v>822299</v>
      </c>
      <c r="D37" s="267" t="s">
        <v>175</v>
      </c>
      <c r="E37" s="268">
        <v>653819.72</v>
      </c>
      <c r="F37" s="269">
        <f>E37+74693</f>
        <v>728512.72</v>
      </c>
    </row>
    <row r="38" spans="1:7" s="270" customFormat="1" ht="15.75">
      <c r="A38" s="267" t="s">
        <v>176</v>
      </c>
      <c r="B38" s="268">
        <v>722302.8499999999</v>
      </c>
      <c r="C38" s="269">
        <f>B38+83826</f>
        <v>806128.8499999999</v>
      </c>
      <c r="D38" s="267" t="s">
        <v>177</v>
      </c>
      <c r="E38" s="268">
        <v>639905.7000000002</v>
      </c>
      <c r="F38" s="269">
        <f>E38+75648</f>
        <v>715553.7000000002</v>
      </c>
      <c r="G38" s="271"/>
    </row>
    <row r="39" spans="1:7" s="270" customFormat="1" ht="15.75">
      <c r="A39" s="267" t="s">
        <v>178</v>
      </c>
      <c r="B39" s="268">
        <v>709449.6900000002</v>
      </c>
      <c r="C39" s="269">
        <f>B39+81319</f>
        <v>790768.6900000002</v>
      </c>
      <c r="D39" s="267" t="s">
        <v>179</v>
      </c>
      <c r="E39" s="268">
        <v>630339</v>
      </c>
      <c r="F39" s="269">
        <f>E39+70513</f>
        <v>700852</v>
      </c>
      <c r="G39" s="271"/>
    </row>
    <row r="40" spans="1:7" s="270" customFormat="1" ht="15.75">
      <c r="A40" s="267" t="s">
        <v>180</v>
      </c>
      <c r="B40" s="268">
        <v>704626.3299999998</v>
      </c>
      <c r="C40" s="269">
        <f>B40+77910</f>
        <v>782536.3299999998</v>
      </c>
      <c r="D40" s="267"/>
      <c r="E40" s="268"/>
      <c r="F40" s="269"/>
      <c r="G40" s="271"/>
    </row>
    <row r="41" spans="1:6" s="275" customFormat="1" ht="15" customHeight="1">
      <c r="A41" s="272"/>
      <c r="B41" s="273"/>
      <c r="C41" s="273"/>
      <c r="D41" s="273"/>
      <c r="E41" s="272"/>
      <c r="F41" s="274"/>
    </row>
    <row r="42" spans="1:6" s="275" customFormat="1" ht="15" customHeight="1">
      <c r="A42" s="258" t="s">
        <v>181</v>
      </c>
      <c r="B42" s="258"/>
      <c r="C42" s="258"/>
      <c r="D42" s="258"/>
      <c r="E42" s="258"/>
      <c r="F42" s="258"/>
    </row>
    <row r="43" spans="1:6" s="275" customFormat="1" ht="15" customHeight="1">
      <c r="A43" s="258"/>
      <c r="B43" s="258"/>
      <c r="C43" s="258"/>
      <c r="D43" s="258"/>
      <c r="E43" s="258"/>
      <c r="F43" s="258"/>
    </row>
    <row r="44" spans="1:6" s="275" customFormat="1" ht="15" customHeight="1">
      <c r="A44" s="272"/>
      <c r="B44" s="273"/>
      <c r="C44" s="273"/>
      <c r="D44" s="273"/>
      <c r="E44" s="272"/>
      <c r="F44" s="274"/>
    </row>
    <row r="45" spans="1:6" s="275" customFormat="1" ht="15" customHeight="1">
      <c r="A45" s="272"/>
      <c r="B45" s="273"/>
      <c r="C45" s="273"/>
      <c r="D45" s="273"/>
      <c r="E45" s="272"/>
      <c r="F45" s="274"/>
    </row>
    <row r="46" spans="1:6" s="275" customFormat="1" ht="15" customHeight="1">
      <c r="A46" s="272"/>
      <c r="B46" s="273"/>
      <c r="C46" s="273"/>
      <c r="D46" s="273"/>
      <c r="E46" s="272"/>
      <c r="F46" s="274"/>
    </row>
    <row r="47" spans="1:6" s="275" customFormat="1" ht="15" customHeight="1">
      <c r="A47" s="272"/>
      <c r="B47" s="273"/>
      <c r="C47" s="273"/>
      <c r="D47" s="273"/>
      <c r="E47" s="272"/>
      <c r="F47" s="274"/>
    </row>
    <row r="48" spans="1:6" s="275" customFormat="1" ht="15" customHeight="1">
      <c r="A48" s="272"/>
      <c r="B48" s="273"/>
      <c r="C48" s="273"/>
      <c r="D48" s="273"/>
      <c r="E48" s="272"/>
      <c r="F48" s="274"/>
    </row>
    <row r="49" spans="1:6" s="275" customFormat="1" ht="15" customHeight="1">
      <c r="A49" s="272"/>
      <c r="B49" s="273"/>
      <c r="C49" s="273"/>
      <c r="D49" s="273"/>
      <c r="E49" s="272"/>
      <c r="F49" s="274"/>
    </row>
    <row r="50" spans="1:6" s="275" customFormat="1" ht="15" customHeight="1">
      <c r="A50" s="272"/>
      <c r="B50" s="273"/>
      <c r="C50" s="273"/>
      <c r="D50" s="273"/>
      <c r="E50" s="272"/>
      <c r="F50" s="274"/>
    </row>
    <row r="51" spans="1:6" s="275" customFormat="1" ht="15" customHeight="1">
      <c r="A51" s="272"/>
      <c r="B51" s="273"/>
      <c r="C51" s="273"/>
      <c r="D51" s="273"/>
      <c r="E51" s="272"/>
      <c r="F51" s="274"/>
    </row>
    <row r="52" spans="1:6" s="275" customFormat="1" ht="15" customHeight="1">
      <c r="A52" s="272"/>
      <c r="B52" s="273"/>
      <c r="C52" s="273"/>
      <c r="D52" s="273"/>
      <c r="E52" s="272"/>
      <c r="F52" s="274"/>
    </row>
    <row r="53" spans="1:6" s="275" customFormat="1" ht="15" customHeight="1">
      <c r="A53" s="272"/>
      <c r="B53" s="273"/>
      <c r="C53" s="273"/>
      <c r="D53" s="273"/>
      <c r="E53" s="272"/>
      <c r="F53" s="274"/>
    </row>
    <row r="54" spans="1:6" s="275" customFormat="1" ht="15" customHeight="1">
      <c r="A54" s="272"/>
      <c r="B54" s="273"/>
      <c r="C54" s="273"/>
      <c r="D54" s="273"/>
      <c r="E54" s="272"/>
      <c r="F54" s="274"/>
    </row>
    <row r="55" spans="1:6" s="275" customFormat="1" ht="15" customHeight="1">
      <c r="A55" s="272"/>
      <c r="B55" s="273"/>
      <c r="C55" s="273"/>
      <c r="D55" s="273"/>
      <c r="E55" s="272"/>
      <c r="F55" s="274"/>
    </row>
    <row r="56" spans="1:6" s="275" customFormat="1" ht="15" customHeight="1">
      <c r="A56" s="272"/>
      <c r="B56" s="273"/>
      <c r="C56" s="273"/>
      <c r="D56" s="273"/>
      <c r="E56" s="272"/>
      <c r="F56" s="274"/>
    </row>
    <row r="57" spans="1:6" s="275" customFormat="1" ht="15" customHeight="1">
      <c r="A57" s="272"/>
      <c r="B57" s="273"/>
      <c r="C57" s="273"/>
      <c r="D57" s="273"/>
      <c r="E57" s="272"/>
      <c r="F57" s="274"/>
    </row>
    <row r="58" spans="1:6" s="275" customFormat="1" ht="15" customHeight="1">
      <c r="A58" s="272"/>
      <c r="B58" s="273"/>
      <c r="C58" s="273"/>
      <c r="D58" s="273"/>
      <c r="E58" s="272"/>
      <c r="F58" s="274"/>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85" customWidth="1"/>
    <col min="2" max="4" width="16.7109375" style="310" customWidth="1"/>
    <col min="5" max="6" width="16.7109375" style="304" customWidth="1"/>
    <col min="7" max="16384" width="15.7109375" style="200" customWidth="1"/>
  </cols>
  <sheetData>
    <row r="1" spans="1:6" s="277" customFormat="1" ht="24.75" customHeight="1">
      <c r="A1" s="276" t="s">
        <v>0</v>
      </c>
      <c r="B1" s="276"/>
      <c r="C1" s="276"/>
      <c r="D1" s="276"/>
      <c r="E1" s="276"/>
      <c r="F1" s="276"/>
    </row>
    <row r="2" spans="1:6" s="280" customFormat="1" ht="15" customHeight="1">
      <c r="A2" s="278"/>
      <c r="B2" s="279"/>
      <c r="C2" s="279"/>
      <c r="D2" s="279"/>
      <c r="E2" s="279"/>
      <c r="F2" s="279"/>
    </row>
    <row r="3" spans="1:6" s="282" customFormat="1" ht="15" customHeight="1">
      <c r="A3" s="281" t="s">
        <v>182</v>
      </c>
      <c r="B3" s="281"/>
      <c r="C3" s="281"/>
      <c r="D3" s="281"/>
      <c r="E3" s="281"/>
      <c r="F3" s="281"/>
    </row>
    <row r="4" spans="1:6" s="282" customFormat="1" ht="15" customHeight="1">
      <c r="A4" s="281" t="s">
        <v>69</v>
      </c>
      <c r="B4" s="281"/>
      <c r="C4" s="281"/>
      <c r="D4" s="281"/>
      <c r="E4" s="281"/>
      <c r="F4" s="281"/>
    </row>
    <row r="5" spans="1:6" s="284" customFormat="1" ht="15" customHeight="1">
      <c r="A5" s="278"/>
      <c r="B5" s="283"/>
      <c r="C5" s="283"/>
      <c r="D5" s="283"/>
      <c r="E5" s="279"/>
      <c r="F5" s="279"/>
    </row>
    <row r="6" spans="2:6" ht="30" customHeight="1">
      <c r="B6" s="225" t="s">
        <v>70</v>
      </c>
      <c r="C6" s="225" t="s">
        <v>71</v>
      </c>
      <c r="D6" s="225" t="s">
        <v>72</v>
      </c>
      <c r="E6" s="225" t="s">
        <v>73</v>
      </c>
      <c r="F6" s="226" t="s">
        <v>74</v>
      </c>
    </row>
    <row r="7" spans="1:6" ht="15" customHeight="1">
      <c r="A7" s="286" t="s">
        <v>183</v>
      </c>
      <c r="B7" s="287"/>
      <c r="C7" s="287"/>
      <c r="D7" s="287"/>
      <c r="E7" s="287"/>
      <c r="F7" s="287"/>
    </row>
    <row r="8" spans="1:6" ht="15" customHeight="1">
      <c r="A8" s="286" t="s">
        <v>184</v>
      </c>
      <c r="B8" s="288"/>
      <c r="C8" s="288"/>
      <c r="D8" s="288"/>
      <c r="E8" s="288"/>
      <c r="F8" s="288"/>
    </row>
    <row r="9" spans="1:6" ht="15" customHeight="1">
      <c r="A9" s="289" t="s">
        <v>185</v>
      </c>
      <c r="B9" s="232">
        <f>'[1]Loss Expenses Paid QTD-15'!E21</f>
        <v>139041</v>
      </c>
      <c r="C9" s="290">
        <f>'[1]Loss Expenses Paid QTD-15'!E15</f>
        <v>606083</v>
      </c>
      <c r="D9" s="232">
        <f>'[1]Loss Expenses Paid QTD-15'!E9+'[1]TB - Rounded'!G269</f>
        <v>102647</v>
      </c>
      <c r="E9" s="204">
        <v>0</v>
      </c>
      <c r="F9" s="232">
        <f>SUM(B9:E9)</f>
        <v>847771</v>
      </c>
    </row>
    <row r="10" spans="1:6" ht="15" customHeight="1">
      <c r="A10" s="289" t="s">
        <v>160</v>
      </c>
      <c r="B10" s="233">
        <f>'[1]Loss Expenses Paid QTD-15'!E22</f>
        <v>59339</v>
      </c>
      <c r="C10" s="233">
        <f>'[1]Loss Expenses Paid QTD-15'!E16+'[1]TB - Rounded'!G272</f>
        <v>244875</v>
      </c>
      <c r="D10" s="291">
        <f>'[1]Loss Expenses Paid QTD-15'!E10+'[1]TB - Rounded'!G270</f>
        <v>-20</v>
      </c>
      <c r="E10" s="204">
        <v>0</v>
      </c>
      <c r="F10" s="233">
        <f>SUM(B10:E10)</f>
        <v>304194</v>
      </c>
    </row>
    <row r="11" spans="1:6" ht="15" customHeight="1">
      <c r="A11" s="289" t="s">
        <v>161</v>
      </c>
      <c r="B11" s="204">
        <f>'[1]Loss Expenses Paid QTD-15'!E23</f>
        <v>0</v>
      </c>
      <c r="C11" s="204">
        <f>'[1]Loss Expenses Paid QTD-15'!E17</f>
        <v>0</v>
      </c>
      <c r="D11" s="204">
        <f>'[1]Loss Expenses Paid QTD-15'!E11</f>
        <v>0</v>
      </c>
      <c r="E11" s="204">
        <v>0</v>
      </c>
      <c r="F11" s="204">
        <f>SUM(B11:E11)</f>
        <v>0</v>
      </c>
    </row>
    <row r="12" spans="1:6" ht="15" customHeight="1" thickBot="1">
      <c r="A12" s="292" t="s">
        <v>162</v>
      </c>
      <c r="B12" s="236">
        <f>SUM(B9:B11)</f>
        <v>198380</v>
      </c>
      <c r="C12" s="236">
        <f>SUM(C9:C11)</f>
        <v>850958</v>
      </c>
      <c r="D12" s="236">
        <f>SUM(D9:D11)</f>
        <v>102627</v>
      </c>
      <c r="E12" s="237">
        <f>SUM(E9:E11)</f>
        <v>0</v>
      </c>
      <c r="F12" s="238">
        <f>SUM(F9:F11)</f>
        <v>1151965</v>
      </c>
    </row>
    <row r="13" spans="1:6" ht="15" customHeight="1" thickTop="1">
      <c r="A13" s="286"/>
      <c r="B13" s="293"/>
      <c r="C13" s="293"/>
      <c r="D13" s="293"/>
      <c r="E13" s="294"/>
      <c r="F13" s="295"/>
    </row>
    <row r="14" spans="1:6" ht="15" customHeight="1">
      <c r="A14" s="286" t="s">
        <v>186</v>
      </c>
      <c r="B14" s="293"/>
      <c r="C14" s="293"/>
      <c r="D14" s="293"/>
      <c r="E14" s="294"/>
      <c r="F14" s="295"/>
    </row>
    <row r="15" spans="1:6" ht="15" customHeight="1">
      <c r="A15" s="289" t="s">
        <v>187</v>
      </c>
      <c r="B15" s="233">
        <f>'[1]Unpaid Loss Reserves-13'!B9</f>
        <v>40500</v>
      </c>
      <c r="C15" s="233">
        <f>'[1]Unpaid Loss Reserves-13'!C9</f>
        <v>285395</v>
      </c>
      <c r="D15" s="233">
        <f>'[1]Unpaid Loss Reserves-13'!D9</f>
        <v>135819</v>
      </c>
      <c r="E15" s="204">
        <v>0</v>
      </c>
      <c r="F15" s="233">
        <f>SUM(B15:E15)</f>
        <v>461714</v>
      </c>
    </row>
    <row r="16" spans="1:6" ht="15" customHeight="1">
      <c r="A16" s="289" t="s">
        <v>188</v>
      </c>
      <c r="B16" s="233">
        <f>'[1]Unpaid Loss Reserves-13'!B10</f>
        <v>130600</v>
      </c>
      <c r="C16" s="233">
        <f>'[1]Unpaid Loss Reserves-13'!C10</f>
        <v>47009</v>
      </c>
      <c r="D16" s="204">
        <f>'[1]Unpaid Loss Reserves-13'!D10</f>
        <v>0</v>
      </c>
      <c r="E16" s="204">
        <v>0</v>
      </c>
      <c r="F16" s="233">
        <f>SUM(B16:E16)</f>
        <v>177609</v>
      </c>
    </row>
    <row r="17" spans="1:6" ht="15" customHeight="1">
      <c r="A17" s="289" t="s">
        <v>189</v>
      </c>
      <c r="B17" s="204">
        <f>'[1]Unpaid Loss Reserves-13'!B11</f>
        <v>0</v>
      </c>
      <c r="C17" s="204">
        <f>'[1]Unpaid Loss Reserves-13'!C11</f>
        <v>0</v>
      </c>
      <c r="D17" s="204">
        <f>'[1]Unpaid Loss Reserves-13'!D11</f>
        <v>0</v>
      </c>
      <c r="E17" s="204">
        <v>0</v>
      </c>
      <c r="F17" s="204">
        <f>SUM(B17:E17)</f>
        <v>0</v>
      </c>
    </row>
    <row r="18" spans="1:6" ht="15" customHeight="1" thickBot="1">
      <c r="A18" s="292" t="s">
        <v>162</v>
      </c>
      <c r="B18" s="236">
        <f>SUM(B15:B17)</f>
        <v>171100</v>
      </c>
      <c r="C18" s="236">
        <f>SUM(C15:C17)</f>
        <v>332404</v>
      </c>
      <c r="D18" s="236">
        <f>SUM(D15:D17)</f>
        <v>135819</v>
      </c>
      <c r="E18" s="237">
        <f>SUM(E15:E17)</f>
        <v>0</v>
      </c>
      <c r="F18" s="238">
        <f>SUM(F15:F17)</f>
        <v>639323</v>
      </c>
    </row>
    <row r="19" spans="1:6" ht="15" customHeight="1" thickTop="1">
      <c r="A19" s="286"/>
      <c r="B19" s="112"/>
      <c r="C19" s="112"/>
      <c r="D19" s="112"/>
      <c r="E19" s="296"/>
      <c r="F19" s="297"/>
    </row>
    <row r="20" spans="1:6" ht="15" customHeight="1">
      <c r="A20" s="286" t="s">
        <v>190</v>
      </c>
      <c r="B20" s="294"/>
      <c r="C20" s="294"/>
      <c r="D20" s="294"/>
      <c r="E20" s="294"/>
      <c r="F20" s="298"/>
    </row>
    <row r="21" spans="1:6" ht="15" customHeight="1">
      <c r="A21" s="289" t="s">
        <v>187</v>
      </c>
      <c r="B21" s="233">
        <f>'[1]Unpaid Loss Reserves-13'!B16</f>
        <v>110897</v>
      </c>
      <c r="C21" s="233">
        <f>'[1]Unpaid Loss Reserves-13'!C16</f>
        <v>85858</v>
      </c>
      <c r="D21" s="204">
        <f>'[1]Unpaid Loss Reserves-13'!D16</f>
        <v>0</v>
      </c>
      <c r="E21" s="204">
        <v>0</v>
      </c>
      <c r="F21" s="233">
        <f>SUM(B21:E21)</f>
        <v>196755</v>
      </c>
    </row>
    <row r="22" spans="1:6" ht="15" customHeight="1">
      <c r="A22" s="289" t="s">
        <v>188</v>
      </c>
      <c r="B22" s="233">
        <f>'[1]Unpaid Loss Reserves-13'!B17</f>
        <v>357610</v>
      </c>
      <c r="C22" s="233">
        <f>'[1]Unpaid Loss Reserves-13'!C17</f>
        <v>14142</v>
      </c>
      <c r="D22" s="204">
        <f>'[1]Unpaid Loss Reserves-13'!D17</f>
        <v>0</v>
      </c>
      <c r="E22" s="204">
        <v>0</v>
      </c>
      <c r="F22" s="233">
        <f>SUM(B22:E22)</f>
        <v>371752</v>
      </c>
    </row>
    <row r="23" spans="1:6" ht="15" customHeight="1">
      <c r="A23" s="289" t="s">
        <v>189</v>
      </c>
      <c r="B23" s="204">
        <f>'[1]Unpaid Loss Reserves-13'!B18</f>
        <v>0</v>
      </c>
      <c r="C23" s="204">
        <f>'[1]Unpaid Loss Reserves-13'!C18</f>
        <v>0</v>
      </c>
      <c r="D23" s="204">
        <f>'[1]Unpaid Loss Reserves-13'!D18</f>
        <v>0</v>
      </c>
      <c r="E23" s="204">
        <v>0</v>
      </c>
      <c r="F23" s="204">
        <f>SUM(B23:E23)</f>
        <v>0</v>
      </c>
    </row>
    <row r="24" spans="1:6" ht="15" customHeight="1" thickBot="1">
      <c r="A24" s="292" t="s">
        <v>162</v>
      </c>
      <c r="B24" s="236">
        <f>SUM(B21:B23)</f>
        <v>468507</v>
      </c>
      <c r="C24" s="236">
        <f>SUM(C21:C23)</f>
        <v>100000</v>
      </c>
      <c r="D24" s="237">
        <f>SUM(D21:D23)</f>
        <v>0</v>
      </c>
      <c r="E24" s="237">
        <f>SUM(E21:E23)</f>
        <v>0</v>
      </c>
      <c r="F24" s="238">
        <f>SUM(F21:F23)</f>
        <v>568507</v>
      </c>
    </row>
    <row r="25" spans="1:6" ht="15" customHeight="1" thickTop="1">
      <c r="A25" s="286"/>
      <c r="B25" s="293"/>
      <c r="C25" s="293"/>
      <c r="D25" s="293"/>
      <c r="E25" s="294"/>
      <c r="F25" s="295"/>
    </row>
    <row r="26" spans="1:6" ht="15" customHeight="1">
      <c r="A26" s="286" t="s">
        <v>191</v>
      </c>
      <c r="B26" s="299"/>
      <c r="C26" s="299"/>
      <c r="D26" s="299"/>
      <c r="E26" s="294"/>
      <c r="F26" s="295"/>
    </row>
    <row r="27" spans="1:6" ht="15" customHeight="1">
      <c r="A27" s="286" t="s">
        <v>192</v>
      </c>
      <c r="B27" s="299"/>
      <c r="C27" s="299"/>
      <c r="D27" s="299"/>
      <c r="E27" s="294"/>
      <c r="F27" s="295"/>
    </row>
    <row r="28" spans="1:6" ht="15" customHeight="1">
      <c r="A28" s="289" t="s">
        <v>187</v>
      </c>
      <c r="B28" s="233">
        <v>234147</v>
      </c>
      <c r="C28" s="233">
        <v>986412</v>
      </c>
      <c r="D28" s="233">
        <v>238627</v>
      </c>
      <c r="E28" s="204">
        <v>0</v>
      </c>
      <c r="F28" s="233">
        <f>SUM(B28:E28)</f>
        <v>1459186</v>
      </c>
    </row>
    <row r="29" spans="1:6" ht="15" customHeight="1">
      <c r="A29" s="289" t="s">
        <v>188</v>
      </c>
      <c r="B29" s="233">
        <v>120747</v>
      </c>
      <c r="C29" s="233">
        <v>328656</v>
      </c>
      <c r="D29" s="204">
        <v>0</v>
      </c>
      <c r="E29" s="204">
        <v>0</v>
      </c>
      <c r="F29" s="233">
        <f>SUM(B29:E29)</f>
        <v>449403</v>
      </c>
    </row>
    <row r="30" spans="1:6" ht="15" customHeight="1">
      <c r="A30" s="289" t="s">
        <v>189</v>
      </c>
      <c r="B30" s="204">
        <v>0</v>
      </c>
      <c r="C30" s="204">
        <v>0</v>
      </c>
      <c r="D30" s="204">
        <v>0</v>
      </c>
      <c r="E30" s="204">
        <v>0</v>
      </c>
      <c r="F30" s="204">
        <f>SUM(B30:E30)</f>
        <v>0</v>
      </c>
    </row>
    <row r="31" spans="1:6" ht="15" customHeight="1" thickBot="1">
      <c r="A31" s="292" t="s">
        <v>162</v>
      </c>
      <c r="B31" s="236">
        <f>SUM(B28:B30)</f>
        <v>354894</v>
      </c>
      <c r="C31" s="236">
        <f>SUM(C28:C30)</f>
        <v>1315068</v>
      </c>
      <c r="D31" s="236">
        <f>SUM(D28:D30)</f>
        <v>238627</v>
      </c>
      <c r="E31" s="237">
        <f>SUM(E28:E30)</f>
        <v>0</v>
      </c>
      <c r="F31" s="238">
        <f>SUM(F28:F30)</f>
        <v>1908589</v>
      </c>
    </row>
    <row r="32" spans="1:6" s="301" customFormat="1" ht="15" customHeight="1" thickTop="1">
      <c r="A32" s="286"/>
      <c r="B32" s="299"/>
      <c r="C32" s="299"/>
      <c r="D32" s="299"/>
      <c r="E32" s="299"/>
      <c r="F32" s="300"/>
    </row>
    <row r="33" spans="1:6" ht="15" customHeight="1">
      <c r="A33" s="286" t="s">
        <v>193</v>
      </c>
      <c r="B33" s="293"/>
      <c r="C33" s="293"/>
      <c r="D33" s="293"/>
      <c r="E33" s="294"/>
      <c r="F33" s="295"/>
    </row>
    <row r="34" spans="1:6" ht="15" customHeight="1">
      <c r="A34" s="289" t="s">
        <v>187</v>
      </c>
      <c r="B34" s="291">
        <f aca="true" t="shared" si="0" ref="B34:E36">B9+B15+B21-B28</f>
        <v>56291</v>
      </c>
      <c r="C34" s="291">
        <f t="shared" si="0"/>
        <v>-9076</v>
      </c>
      <c r="D34" s="291">
        <f t="shared" si="0"/>
        <v>-161</v>
      </c>
      <c r="E34" s="204">
        <f t="shared" si="0"/>
        <v>0</v>
      </c>
      <c r="F34" s="291">
        <f>SUM(B34:E34)</f>
        <v>47054</v>
      </c>
    </row>
    <row r="35" spans="1:6" ht="15" customHeight="1">
      <c r="A35" s="289" t="s">
        <v>188</v>
      </c>
      <c r="B35" s="291">
        <f t="shared" si="0"/>
        <v>426802</v>
      </c>
      <c r="C35" s="291">
        <f t="shared" si="0"/>
        <v>-22630</v>
      </c>
      <c r="D35" s="291">
        <f t="shared" si="0"/>
        <v>-20</v>
      </c>
      <c r="E35" s="204">
        <f t="shared" si="0"/>
        <v>0</v>
      </c>
      <c r="F35" s="291">
        <f>SUM(B35:E35)</f>
        <v>404152</v>
      </c>
    </row>
    <row r="36" spans="1:6" ht="15" customHeight="1">
      <c r="A36" s="289" t="s">
        <v>189</v>
      </c>
      <c r="B36" s="204">
        <f t="shared" si="0"/>
        <v>0</v>
      </c>
      <c r="C36" s="204">
        <f t="shared" si="0"/>
        <v>0</v>
      </c>
      <c r="D36" s="204">
        <f t="shared" si="0"/>
        <v>0</v>
      </c>
      <c r="E36" s="204">
        <f t="shared" si="0"/>
        <v>0</v>
      </c>
      <c r="F36" s="204">
        <f>SUM(B36:E36)</f>
        <v>0</v>
      </c>
    </row>
    <row r="37" spans="1:6" ht="15" customHeight="1" thickBot="1">
      <c r="A37" s="292" t="s">
        <v>162</v>
      </c>
      <c r="B37" s="302">
        <f>SUM(B34:B36)</f>
        <v>483093</v>
      </c>
      <c r="C37" s="302">
        <f>SUM(C34:C36)</f>
        <v>-31706</v>
      </c>
      <c r="D37" s="302">
        <f>SUM(D34:D36)</f>
        <v>-181</v>
      </c>
      <c r="E37" s="303">
        <f>SUM(E34:E36)</f>
        <v>0</v>
      </c>
      <c r="F37" s="302">
        <f>SUM(F34:F36)</f>
        <v>451206</v>
      </c>
    </row>
    <row r="38" spans="2:6" ht="15" customHeight="1" thickTop="1">
      <c r="B38" s="298"/>
      <c r="C38" s="298"/>
      <c r="D38" s="298"/>
      <c r="F38" s="305"/>
    </row>
    <row r="39" spans="1:6" s="309" customFormat="1" ht="15" customHeight="1">
      <c r="A39" s="306"/>
      <c r="B39" s="307"/>
      <c r="C39" s="307"/>
      <c r="D39" s="307"/>
      <c r="E39" s="308"/>
      <c r="F39" s="305"/>
    </row>
    <row r="40" spans="2:4" ht="15" customHeight="1">
      <c r="B40" s="287"/>
      <c r="C40" s="287"/>
      <c r="D40" s="287"/>
    </row>
    <row r="41" spans="2:4" ht="15" customHeight="1">
      <c r="B41" s="287"/>
      <c r="C41" s="287"/>
      <c r="D41" s="287"/>
    </row>
    <row r="42" spans="2:4" ht="15" customHeight="1">
      <c r="B42" s="287"/>
      <c r="C42" s="287"/>
      <c r="D42" s="287"/>
    </row>
    <row r="43" spans="1:4" ht="15" customHeight="1">
      <c r="A43" s="278"/>
      <c r="B43" s="287"/>
      <c r="C43" s="287"/>
      <c r="D43" s="287"/>
    </row>
    <row r="44" spans="1:4" ht="15" customHeight="1">
      <c r="A44" s="278"/>
      <c r="B44" s="287"/>
      <c r="C44" s="287"/>
      <c r="D44" s="287"/>
    </row>
    <row r="45" spans="1:4" ht="15" customHeight="1">
      <c r="A45" s="278"/>
      <c r="B45" s="287"/>
      <c r="C45" s="287"/>
      <c r="D45" s="287"/>
    </row>
    <row r="46" spans="1:4" ht="15" customHeight="1">
      <c r="A46" s="278"/>
      <c r="B46" s="287"/>
      <c r="C46" s="287"/>
      <c r="D46" s="287"/>
    </row>
    <row r="47" spans="1:4" ht="15" customHeight="1">
      <c r="A47" s="278"/>
      <c r="B47" s="287"/>
      <c r="C47" s="287"/>
      <c r="D47" s="287"/>
    </row>
    <row r="48" spans="1:4" ht="15" customHeight="1">
      <c r="A48" s="278"/>
      <c r="B48" s="287"/>
      <c r="C48" s="287"/>
      <c r="D48" s="287"/>
    </row>
    <row r="49" spans="1:4" s="200" customFormat="1" ht="15" customHeight="1">
      <c r="A49" s="278"/>
      <c r="B49" s="287"/>
      <c r="C49" s="287"/>
      <c r="D49" s="287"/>
    </row>
    <row r="50" spans="1:4" s="200" customFormat="1" ht="15" customHeight="1">
      <c r="A50" s="278"/>
      <c r="B50" s="287"/>
      <c r="C50" s="287"/>
      <c r="D50" s="287"/>
    </row>
    <row r="51" spans="1:4" s="200" customFormat="1" ht="15" customHeight="1">
      <c r="A51" s="278"/>
      <c r="B51" s="287"/>
      <c r="C51" s="287"/>
      <c r="D51" s="287"/>
    </row>
    <row r="52" spans="1:4" s="200" customFormat="1" ht="15" customHeight="1">
      <c r="A52" s="278"/>
      <c r="B52" s="287"/>
      <c r="C52" s="287"/>
      <c r="D52" s="287"/>
    </row>
    <row r="53" spans="1:4" s="200" customFormat="1" ht="15" customHeight="1">
      <c r="A53" s="278"/>
      <c r="B53" s="287"/>
      <c r="C53" s="287"/>
      <c r="D53" s="287"/>
    </row>
    <row r="54" spans="1:4" s="200" customFormat="1" ht="15" customHeight="1">
      <c r="A54" s="278"/>
      <c r="B54" s="287"/>
      <c r="C54" s="287"/>
      <c r="D54" s="287"/>
    </row>
    <row r="55" spans="1:4" s="200" customFormat="1" ht="15" customHeight="1">
      <c r="A55" s="278"/>
      <c r="B55" s="310"/>
      <c r="C55" s="310"/>
      <c r="D55" s="310"/>
    </row>
    <row r="56" spans="1:4" s="200" customFormat="1" ht="15" customHeight="1">
      <c r="A56" s="278"/>
      <c r="B56" s="310"/>
      <c r="C56" s="310"/>
      <c r="D56" s="310"/>
    </row>
    <row r="57" spans="1:4" s="200" customFormat="1" ht="15" customHeight="1">
      <c r="A57" s="278"/>
      <c r="B57" s="310"/>
      <c r="C57" s="310"/>
      <c r="D57" s="310"/>
    </row>
    <row r="58" spans="1:4" s="200" customFormat="1" ht="15" customHeight="1">
      <c r="A58" s="278"/>
      <c r="B58" s="310"/>
      <c r="C58" s="310"/>
      <c r="D58" s="310"/>
    </row>
    <row r="59" spans="1:4" s="200" customFormat="1" ht="15" customHeight="1">
      <c r="A59" s="278"/>
      <c r="B59" s="310"/>
      <c r="C59" s="310"/>
      <c r="D59" s="310"/>
    </row>
    <row r="60" spans="1:4" s="200" customFormat="1" ht="15" customHeight="1">
      <c r="A60" s="278"/>
      <c r="B60" s="310"/>
      <c r="C60" s="310"/>
      <c r="D60" s="310"/>
    </row>
    <row r="61" spans="1:4" s="200" customFormat="1" ht="15" customHeight="1">
      <c r="A61" s="278"/>
      <c r="B61" s="310"/>
      <c r="C61" s="310"/>
      <c r="D61" s="310"/>
    </row>
    <row r="62" spans="1:4" s="200" customFormat="1" ht="15" customHeight="1">
      <c r="A62" s="278"/>
      <c r="B62" s="310"/>
      <c r="C62" s="310"/>
      <c r="D62" s="310"/>
    </row>
    <row r="63" spans="1:4" s="200" customFormat="1" ht="15" customHeight="1">
      <c r="A63" s="278"/>
      <c r="B63" s="310"/>
      <c r="C63" s="310"/>
      <c r="D63" s="310"/>
    </row>
    <row r="64" spans="1:4" s="200" customFormat="1" ht="15" customHeight="1">
      <c r="A64" s="278"/>
      <c r="B64" s="310"/>
      <c r="C64" s="310"/>
      <c r="D64" s="310"/>
    </row>
    <row r="65" s="200" customFormat="1" ht="15" customHeight="1">
      <c r="A65" s="278"/>
    </row>
    <row r="66" s="200" customFormat="1" ht="15" customHeight="1">
      <c r="A66" s="278"/>
    </row>
    <row r="67" s="200" customFormat="1" ht="15" customHeight="1">
      <c r="A67" s="278"/>
    </row>
    <row r="68" s="200" customFormat="1" ht="15" customHeight="1">
      <c r="A68" s="278"/>
    </row>
    <row r="69" s="200" customFormat="1" ht="15" customHeight="1">
      <c r="A69" s="278"/>
    </row>
    <row r="70" s="200" customFormat="1" ht="15" customHeight="1">
      <c r="A70" s="278"/>
    </row>
    <row r="71" s="200" customFormat="1" ht="15" customHeight="1">
      <c r="A71" s="278"/>
    </row>
    <row r="72" s="200" customFormat="1" ht="15" customHeight="1">
      <c r="A72" s="278"/>
    </row>
    <row r="73" s="200" customFormat="1" ht="15" customHeight="1">
      <c r="A73" s="278"/>
    </row>
    <row r="74" s="200" customFormat="1" ht="15" customHeight="1">
      <c r="A74" s="278"/>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2018-11-15T14:48:41Z</cp:lastPrinted>
  <dcterms:created xsi:type="dcterms:W3CDTF">2018-11-15T14:44:30Z</dcterms:created>
  <dcterms:modified xsi:type="dcterms:W3CDTF">2018-11-15T14:48:47Z</dcterms:modified>
  <cp:category/>
  <cp:version/>
  <cp:contentType/>
  <cp:contentStatus/>
</cp:coreProperties>
</file>